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gogolauri\Desktop\makro\"/>
    </mc:Choice>
  </mc:AlternateContent>
  <bookViews>
    <workbookView xWindow="0" yWindow="0" windowWidth="28800" windowHeight="12435"/>
  </bookViews>
  <sheets>
    <sheet name="Macroeconomic Forecasts" sheetId="3" r:id="rId1"/>
    <sheet name="Macro Data Input" sheetId="1" state="veryHidden" r:id="rId2"/>
    <sheet name="Calculations" sheetId="2" state="veryHidden" r:id="rId3"/>
  </sheets>
  <definedNames>
    <definedName name="lstMetrics">OFFSET('Macro Data Input'!$B$4:$B$23,0,0,COUNTA('Macro Data Input'!$B$4:$B$23))</definedName>
    <definedName name="lstYears">OFFSET('Macro Data Input'!$B$3:$I$3,0,1,1,COUNTA('Macro Data Input'!$B$3:$I$3)-1)</definedName>
    <definedName name="_xlnm.Print_Area" localSheetId="0">'Macroeconomic Forecasts'!$A$1:$M$35</definedName>
    <definedName name="SelectedYear">'Macroeconomic Forecasts'!$K$2</definedName>
    <definedName name="Years">Calculations!$I$6</definedName>
  </definedNames>
  <calcPr calcId="152511"/>
</workbook>
</file>

<file path=xl/calcChain.xml><?xml version="1.0" encoding="utf-8"?>
<calcChain xmlns="http://schemas.openxmlformats.org/spreadsheetml/2006/main">
  <c r="D15" i="3" l="1"/>
  <c r="F15" i="3"/>
  <c r="D25" i="1" l="1"/>
  <c r="E25" i="1"/>
  <c r="F25" i="1"/>
  <c r="G25" i="1"/>
  <c r="H25" i="1"/>
  <c r="I25" i="1"/>
  <c r="C25" i="1"/>
  <c r="E11" i="1"/>
  <c r="F11" i="1"/>
  <c r="G11" i="1"/>
  <c r="H11" i="1"/>
  <c r="I11" i="1"/>
  <c r="D11" i="1"/>
  <c r="A16" i="2" l="1"/>
  <c r="B16" i="2"/>
  <c r="B17" i="3" s="1"/>
  <c r="A17" i="2"/>
  <c r="B17" i="2"/>
  <c r="B18" i="3" s="1"/>
  <c r="A18" i="2"/>
  <c r="B18" i="2"/>
  <c r="B19" i="3" s="1"/>
  <c r="A19" i="2"/>
  <c r="B19" i="2"/>
  <c r="B20" i="3" s="1"/>
  <c r="A20" i="2"/>
  <c r="B20" i="2"/>
  <c r="B21" i="3" s="1"/>
  <c r="A21" i="2"/>
  <c r="B21" i="2"/>
  <c r="B22" i="3" s="1"/>
  <c r="A22" i="2"/>
  <c r="B22" i="2"/>
  <c r="B23" i="3" s="1"/>
  <c r="A23" i="2"/>
  <c r="B23" i="2"/>
  <c r="B24" i="3" s="1"/>
  <c r="A24" i="2"/>
  <c r="B24" i="2"/>
  <c r="B25" i="3" s="1"/>
  <c r="A25" i="2"/>
  <c r="B25" i="2"/>
  <c r="B26" i="3" s="1"/>
  <c r="A26" i="2"/>
  <c r="B26" i="2"/>
  <c r="B27" i="3" s="1"/>
  <c r="A27" i="2"/>
  <c r="B27" i="2"/>
  <c r="B28" i="3" s="1"/>
  <c r="A28" i="2"/>
  <c r="B28" i="2"/>
  <c r="B29" i="3" s="1"/>
  <c r="A29" i="2"/>
  <c r="B29" i="2"/>
  <c r="B30" i="3" s="1"/>
  <c r="A30" i="2"/>
  <c r="B30" i="2"/>
  <c r="B31" i="3" s="1"/>
  <c r="A31" i="2"/>
  <c r="B31" i="2"/>
  <c r="B32" i="3" s="1"/>
  <c r="A32" i="2"/>
  <c r="B32" i="2"/>
  <c r="B33" i="3" s="1"/>
  <c r="A33" i="2"/>
  <c r="B33" i="2"/>
  <c r="B34" i="3" s="1"/>
  <c r="A34" i="2"/>
  <c r="B34" i="2"/>
  <c r="B35" i="3" s="1"/>
  <c r="A35" i="2"/>
  <c r="B35" i="2"/>
  <c r="B36" i="3" s="1"/>
  <c r="A36" i="2"/>
  <c r="B36" i="2"/>
  <c r="B37" i="3" s="1"/>
  <c r="A37" i="2"/>
  <c r="B37" i="2"/>
  <c r="B38" i="3" s="1"/>
  <c r="A38" i="2"/>
  <c r="B38" i="2"/>
  <c r="B39" i="3" s="1"/>
  <c r="A39" i="2"/>
  <c r="B39" i="2"/>
  <c r="B40" i="3" s="1"/>
  <c r="A40" i="2"/>
  <c r="B40" i="2"/>
  <c r="B41" i="3" s="1"/>
  <c r="A41" i="2"/>
  <c r="B41" i="2"/>
  <c r="B10" i="2" s="1"/>
  <c r="F7" i="3" s="1"/>
  <c r="A42" i="2"/>
  <c r="B42" i="2"/>
  <c r="B43" i="3" s="1"/>
  <c r="A43" i="2"/>
  <c r="B43" i="2"/>
  <c r="B44" i="3" s="1"/>
  <c r="A44" i="2"/>
  <c r="B44" i="2"/>
  <c r="B45" i="3" s="1"/>
  <c r="A45" i="2"/>
  <c r="B45" i="2"/>
  <c r="B46" i="3" s="1"/>
  <c r="A46" i="2"/>
  <c r="B46" i="2"/>
  <c r="B47" i="3" s="1"/>
  <c r="A47" i="2"/>
  <c r="B47" i="2"/>
  <c r="B48" i="3" s="1"/>
  <c r="A48" i="2"/>
  <c r="B48" i="2"/>
  <c r="B49" i="3" s="1"/>
  <c r="A49" i="2"/>
  <c r="B49" i="2"/>
  <c r="B50" i="3" s="1"/>
  <c r="A50" i="2"/>
  <c r="B50" i="2"/>
  <c r="B11" i="2" s="1"/>
  <c r="A51" i="2"/>
  <c r="B51" i="2"/>
  <c r="B52" i="3" s="1"/>
  <c r="A52" i="2"/>
  <c r="B52" i="2"/>
  <c r="B53" i="3" s="1"/>
  <c r="A53" i="2"/>
  <c r="B53" i="2"/>
  <c r="B54" i="3" s="1"/>
  <c r="A54" i="2"/>
  <c r="B54" i="2"/>
  <c r="B55" i="3" s="1"/>
  <c r="B42" i="3" l="1"/>
  <c r="B51" i="3"/>
  <c r="C3" i="2"/>
  <c r="A10" i="2" l="1"/>
  <c r="A11" i="2"/>
  <c r="B15" i="2"/>
  <c r="B8" i="2" s="1"/>
  <c r="B9" i="2"/>
  <c r="A9" i="2" s="1"/>
  <c r="B12" i="2"/>
  <c r="A12" i="2" s="1"/>
  <c r="A15" i="2"/>
  <c r="C4" i="2"/>
  <c r="D4" i="2" s="1"/>
  <c r="H7" i="3" l="1"/>
  <c r="J7" i="3"/>
  <c r="B16" i="3"/>
  <c r="D3" i="2"/>
  <c r="B7" i="3"/>
  <c r="A8" i="2"/>
  <c r="D7" i="3"/>
  <c r="G7" i="2"/>
  <c r="G6" i="2" s="1"/>
  <c r="G53" i="2" l="1"/>
  <c r="D54" i="3" s="1"/>
  <c r="G54" i="2"/>
  <c r="D55" i="3" s="1"/>
  <c r="G38" i="2"/>
  <c r="D39" i="3" s="1"/>
  <c r="G52" i="2"/>
  <c r="D53" i="3" s="1"/>
  <c r="G34" i="2"/>
  <c r="D35" i="3" s="1"/>
  <c r="G50" i="2"/>
  <c r="D51" i="3" s="1"/>
  <c r="G35" i="2"/>
  <c r="D36" i="3" s="1"/>
  <c r="G39" i="2"/>
  <c r="D40" i="3" s="1"/>
  <c r="G43" i="2"/>
  <c r="D44" i="3" s="1"/>
  <c r="G47" i="2"/>
  <c r="D48" i="3" s="1"/>
  <c r="G51" i="2"/>
  <c r="D52" i="3" s="1"/>
  <c r="G36" i="2"/>
  <c r="D37" i="3" s="1"/>
  <c r="G40" i="2"/>
  <c r="D41" i="3" s="1"/>
  <c r="G44" i="2"/>
  <c r="D45" i="3" s="1"/>
  <c r="G48" i="2"/>
  <c r="D49" i="3" s="1"/>
  <c r="G37" i="2"/>
  <c r="D38" i="3" s="1"/>
  <c r="G41" i="2"/>
  <c r="D42" i="3" s="1"/>
  <c r="G45" i="2"/>
  <c r="D46" i="3" s="1"/>
  <c r="G49" i="2"/>
  <c r="D50" i="3" s="1"/>
  <c r="G42" i="2"/>
  <c r="D43" i="3" s="1"/>
  <c r="G46" i="2"/>
  <c r="D47" i="3" s="1"/>
  <c r="G15" i="2"/>
  <c r="G18" i="2"/>
  <c r="D19" i="3" s="1"/>
  <c r="G17" i="2"/>
  <c r="D18" i="3" s="1"/>
  <c r="G31" i="2"/>
  <c r="D32" i="3" s="1"/>
  <c r="G19" i="2"/>
  <c r="D20" i="3" s="1"/>
  <c r="G23" i="2"/>
  <c r="D24" i="3" s="1"/>
  <c r="G27" i="2"/>
  <c r="D28" i="3" s="1"/>
  <c r="G32" i="2"/>
  <c r="D33" i="3" s="1"/>
  <c r="G16" i="2"/>
  <c r="D17" i="3" s="1"/>
  <c r="G20" i="2"/>
  <c r="D21" i="3" s="1"/>
  <c r="G24" i="2"/>
  <c r="D25" i="3" s="1"/>
  <c r="G28" i="2"/>
  <c r="D29" i="3" s="1"/>
  <c r="G29" i="2"/>
  <c r="D30" i="3" s="1"/>
  <c r="G33" i="2"/>
  <c r="D34" i="3" s="1"/>
  <c r="G21" i="2"/>
  <c r="D22" i="3" s="1"/>
  <c r="G25" i="2"/>
  <c r="D26" i="3" s="1"/>
  <c r="G30" i="2"/>
  <c r="D31" i="3" s="1"/>
  <c r="G22" i="2"/>
  <c r="D23" i="3" s="1"/>
  <c r="G26" i="2"/>
  <c r="D27" i="3" s="1"/>
  <c r="G8" i="2"/>
  <c r="G9" i="2"/>
  <c r="G10" i="2"/>
  <c r="G11" i="2"/>
  <c r="G12" i="2"/>
  <c r="J8" i="3" s="1"/>
  <c r="F7" i="2"/>
  <c r="E7" i="2" s="1"/>
  <c r="H8" i="3" l="1"/>
  <c r="D8" i="3"/>
  <c r="F8" i="3"/>
  <c r="F6" i="2"/>
  <c r="B8" i="3"/>
  <c r="E6" i="2"/>
  <c r="D7" i="2"/>
  <c r="E53" i="2" l="1"/>
  <c r="E54" i="2"/>
  <c r="F53" i="2"/>
  <c r="F54" i="3" s="1"/>
  <c r="F54" i="2"/>
  <c r="F55" i="3" s="1"/>
  <c r="F52" i="2"/>
  <c r="E52" i="2"/>
  <c r="E36" i="2"/>
  <c r="E40" i="2"/>
  <c r="E44" i="2"/>
  <c r="E37" i="2"/>
  <c r="E41" i="2"/>
  <c r="E45" i="2"/>
  <c r="E49" i="2"/>
  <c r="E34" i="2"/>
  <c r="E38" i="2"/>
  <c r="E42" i="2"/>
  <c r="E46" i="2"/>
  <c r="E50" i="2"/>
  <c r="E35" i="2"/>
  <c r="E39" i="2"/>
  <c r="E43" i="2"/>
  <c r="E47" i="2"/>
  <c r="E51" i="2"/>
  <c r="E48" i="2"/>
  <c r="F35" i="2"/>
  <c r="F36" i="3" s="1"/>
  <c r="F39" i="2"/>
  <c r="F40" i="3" s="1"/>
  <c r="F43" i="2"/>
  <c r="F44" i="3" s="1"/>
  <c r="F47" i="2"/>
  <c r="F36" i="2"/>
  <c r="F40" i="2"/>
  <c r="F41" i="3" s="1"/>
  <c r="F44" i="2"/>
  <c r="F45" i="3" s="1"/>
  <c r="F48" i="2"/>
  <c r="F49" i="3" s="1"/>
  <c r="F37" i="2"/>
  <c r="F41" i="2"/>
  <c r="F42" i="3" s="1"/>
  <c r="F45" i="2"/>
  <c r="F46" i="3" s="1"/>
  <c r="F49" i="2"/>
  <c r="F50" i="3" s="1"/>
  <c r="F34" i="2"/>
  <c r="F38" i="2"/>
  <c r="F42" i="2"/>
  <c r="F43" i="3" s="1"/>
  <c r="F46" i="2"/>
  <c r="F50" i="2"/>
  <c r="F51" i="3" s="1"/>
  <c r="F51" i="2"/>
  <c r="F52" i="3" s="1"/>
  <c r="F15" i="2"/>
  <c r="E15" i="2"/>
  <c r="F20" i="2"/>
  <c r="F22" i="2"/>
  <c r="F31" i="2"/>
  <c r="F17" i="2"/>
  <c r="F18" i="3" s="1"/>
  <c r="F21" i="2"/>
  <c r="F25" i="2"/>
  <c r="F30" i="2"/>
  <c r="F19" i="2"/>
  <c r="F23" i="2"/>
  <c r="F27" i="2"/>
  <c r="F32" i="2"/>
  <c r="F16" i="2"/>
  <c r="F17" i="3" s="1"/>
  <c r="F24" i="2"/>
  <c r="F28" i="2"/>
  <c r="F29" i="2"/>
  <c r="F33" i="2"/>
  <c r="F18" i="2"/>
  <c r="F19" i="3" s="1"/>
  <c r="F26" i="2"/>
  <c r="E16" i="2"/>
  <c r="E20" i="2"/>
  <c r="E24" i="2"/>
  <c r="E28" i="2"/>
  <c r="E29" i="2"/>
  <c r="E33" i="2"/>
  <c r="E17" i="2"/>
  <c r="E21" i="2"/>
  <c r="E25" i="2"/>
  <c r="E30" i="2"/>
  <c r="E18" i="2"/>
  <c r="E22" i="2"/>
  <c r="E26" i="2"/>
  <c r="E31" i="2"/>
  <c r="E19" i="2"/>
  <c r="E23" i="2"/>
  <c r="E27" i="2"/>
  <c r="E32" i="2"/>
  <c r="E8" i="2"/>
  <c r="E9" i="2"/>
  <c r="E10" i="2"/>
  <c r="E11" i="2"/>
  <c r="E12" i="2"/>
  <c r="F8" i="2"/>
  <c r="H8" i="2" s="1"/>
  <c r="F9" i="2"/>
  <c r="F10" i="2"/>
  <c r="F11" i="2"/>
  <c r="F12" i="2"/>
  <c r="H12" i="2" s="1"/>
  <c r="C7" i="2"/>
  <c r="C6" i="2" s="1"/>
  <c r="D6" i="2"/>
  <c r="F24" i="3" l="1"/>
  <c r="H24" i="3" s="1"/>
  <c r="F21" i="3"/>
  <c r="H21" i="3" s="1"/>
  <c r="F35" i="3"/>
  <c r="H35" i="3" s="1"/>
  <c r="F37" i="3"/>
  <c r="H37" i="3" s="1"/>
  <c r="F34" i="3"/>
  <c r="H34" i="3" s="1"/>
  <c r="F47" i="3"/>
  <c r="H47" i="3" s="1"/>
  <c r="F30" i="3"/>
  <c r="H30" i="3" s="1"/>
  <c r="F33" i="3"/>
  <c r="H33" i="3" s="1"/>
  <c r="F31" i="3"/>
  <c r="H31" i="3" s="1"/>
  <c r="F32" i="3"/>
  <c r="H32" i="3" s="1"/>
  <c r="F22" i="3"/>
  <c r="H22" i="3" s="1"/>
  <c r="F20" i="3"/>
  <c r="H20" i="3" s="1"/>
  <c r="F48" i="3"/>
  <c r="H48" i="3" s="1"/>
  <c r="F27" i="3"/>
  <c r="H27" i="3" s="1"/>
  <c r="F29" i="3"/>
  <c r="H29" i="3" s="1"/>
  <c r="F28" i="3"/>
  <c r="H28" i="3" s="1"/>
  <c r="F26" i="3"/>
  <c r="H26" i="3" s="1"/>
  <c r="F23" i="3"/>
  <c r="H23" i="3" s="1"/>
  <c r="F39" i="3"/>
  <c r="H39" i="3" s="1"/>
  <c r="F25" i="3"/>
  <c r="H25" i="3" s="1"/>
  <c r="F38" i="3"/>
  <c r="H38" i="3" s="1"/>
  <c r="F53" i="3"/>
  <c r="H53" i="3" s="1"/>
  <c r="H46" i="3"/>
  <c r="H49" i="3"/>
  <c r="H36" i="3"/>
  <c r="D52" i="2"/>
  <c r="C52" i="2"/>
  <c r="C53" i="2"/>
  <c r="D53" i="2" s="1"/>
  <c r="C54" i="2"/>
  <c r="D54" i="2" s="1"/>
  <c r="H50" i="3"/>
  <c r="C34" i="2"/>
  <c r="C38" i="2"/>
  <c r="C42" i="2"/>
  <c r="C46" i="2"/>
  <c r="C35" i="2"/>
  <c r="C39" i="2"/>
  <c r="C43" i="2"/>
  <c r="C47" i="2"/>
  <c r="C51" i="2"/>
  <c r="C36" i="2"/>
  <c r="C40" i="2"/>
  <c r="C44" i="2"/>
  <c r="C48" i="2"/>
  <c r="C37" i="2"/>
  <c r="C41" i="2"/>
  <c r="C45" i="2"/>
  <c r="C49" i="2"/>
  <c r="C50" i="2"/>
  <c r="D37" i="2"/>
  <c r="D41" i="2"/>
  <c r="D49" i="2"/>
  <c r="D34" i="2"/>
  <c r="D38" i="2"/>
  <c r="D42" i="2"/>
  <c r="D46" i="2"/>
  <c r="D50" i="2"/>
  <c r="D35" i="2"/>
  <c r="D39" i="2"/>
  <c r="D43" i="2"/>
  <c r="D47" i="2"/>
  <c r="D51" i="2"/>
  <c r="D36" i="2"/>
  <c r="D40" i="2"/>
  <c r="D44" i="2"/>
  <c r="D48" i="2"/>
  <c r="D45" i="2"/>
  <c r="D15" i="2"/>
  <c r="D16" i="2"/>
  <c r="D22" i="2"/>
  <c r="D17" i="2"/>
  <c r="D21" i="2"/>
  <c r="D25" i="2"/>
  <c r="D30" i="2"/>
  <c r="D31" i="2"/>
  <c r="D19" i="2"/>
  <c r="D23" i="2"/>
  <c r="D27" i="2"/>
  <c r="D32" i="2"/>
  <c r="D20" i="2"/>
  <c r="D24" i="2"/>
  <c r="D28" i="2"/>
  <c r="D29" i="2"/>
  <c r="D33" i="2"/>
  <c r="D18" i="2"/>
  <c r="D26" i="2"/>
  <c r="C15" i="2"/>
  <c r="C16" i="2"/>
  <c r="C20" i="2"/>
  <c r="C24" i="2"/>
  <c r="C28" i="2"/>
  <c r="C29" i="2"/>
  <c r="C33" i="2"/>
  <c r="C22" i="2"/>
  <c r="C17" i="2"/>
  <c r="C21" i="2"/>
  <c r="C25" i="2"/>
  <c r="C30" i="2"/>
  <c r="C18" i="2"/>
  <c r="C31" i="2"/>
  <c r="C19" i="2"/>
  <c r="C23" i="2"/>
  <c r="C27" i="2"/>
  <c r="C32" i="2"/>
  <c r="C26" i="2"/>
  <c r="D8" i="2"/>
  <c r="D9" i="2"/>
  <c r="D10" i="2"/>
  <c r="D11" i="2"/>
  <c r="D12" i="2"/>
  <c r="C8" i="2"/>
  <c r="C11" i="2"/>
  <c r="C12" i="2"/>
  <c r="C9" i="2"/>
  <c r="C10" i="2"/>
  <c r="I6" i="2"/>
  <c r="I15" i="3" s="1"/>
  <c r="H11" i="2"/>
  <c r="H10" i="2"/>
  <c r="H9" i="2"/>
  <c r="H54" i="3" l="1"/>
  <c r="D16" i="3"/>
  <c r="F16" i="3" l="1"/>
  <c r="H19" i="3"/>
</calcChain>
</file>

<file path=xl/sharedStrings.xml><?xml version="1.0" encoding="utf-8"?>
<sst xmlns="http://schemas.openxmlformats.org/spreadsheetml/2006/main" count="54" uniqueCount="50">
  <si>
    <t>METRIC NAME</t>
  </si>
  <si>
    <t>Position</t>
  </si>
  <si>
    <t>This year</t>
  </si>
  <si>
    <t>Previous Year</t>
  </si>
  <si>
    <t>Key Metrics</t>
  </si>
  <si>
    <t>All Metrics (works up to 25 metrics)</t>
  </si>
  <si>
    <t>Macroeconomic forecasts</t>
  </si>
  <si>
    <t>Parliamentary Budget Office</t>
  </si>
  <si>
    <t>Macroeconomic analysis and tax policy unit</t>
  </si>
  <si>
    <t>key indicators</t>
  </si>
  <si>
    <t>Indicators</t>
  </si>
  <si>
    <t>Growth Rate (%)</t>
  </si>
  <si>
    <t>Real GDP</t>
  </si>
  <si>
    <t>CPI inflation</t>
  </si>
  <si>
    <t>GDP Deflator</t>
  </si>
  <si>
    <t>Nominal GDP, mln GEL</t>
  </si>
  <si>
    <t>Nominal GDP, mln USD</t>
  </si>
  <si>
    <t>GDP per capita</t>
  </si>
  <si>
    <t>GDP per capita, USD</t>
  </si>
  <si>
    <t>Absorption</t>
  </si>
  <si>
    <t>Consumption</t>
  </si>
  <si>
    <t>Private</t>
  </si>
  <si>
    <t>Government</t>
  </si>
  <si>
    <t>Investment</t>
  </si>
  <si>
    <t>Budget revenues and grants</t>
  </si>
  <si>
    <t>Tax revenue</t>
  </si>
  <si>
    <t>Direct revenues</t>
  </si>
  <si>
    <t>Indirect Revenues</t>
  </si>
  <si>
    <t>Budget expenses and net acqusition of nonfinincial assets</t>
  </si>
  <si>
    <t>Current spending</t>
  </si>
  <si>
    <t>Capital Spending</t>
  </si>
  <si>
    <t>Operating balance (% of GDP)</t>
  </si>
  <si>
    <t>Net lending/borrowing (% of GDP)</t>
  </si>
  <si>
    <t>Overall fiscal balance (% of GDP)</t>
  </si>
  <si>
    <t>Government debt (% of GDP)</t>
  </si>
  <si>
    <t>External debt(% of GDP)</t>
  </si>
  <si>
    <t>Domestic Debt (% of GDP)</t>
  </si>
  <si>
    <t>Gross national saving</t>
  </si>
  <si>
    <t>private</t>
  </si>
  <si>
    <t>Net foreign assets</t>
  </si>
  <si>
    <t>Net Domestic assets</t>
  </si>
  <si>
    <t>Broad money M3</t>
  </si>
  <si>
    <t>Broad money M2</t>
  </si>
  <si>
    <t>net credit to private sector</t>
  </si>
  <si>
    <t>Current account balance (as a % of GDP)</t>
  </si>
  <si>
    <t>Trade balance (as a % of GDP)</t>
  </si>
  <si>
    <t>Official international reserves (mln USD)</t>
  </si>
  <si>
    <t>import multiple</t>
  </si>
  <si>
    <t>Net private capital and finincial flows</t>
  </si>
  <si>
    <t>select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</si>
</sst>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"/>
    <numFmt numFmtId="165" formatCode="0.0%"/>
  </numFmts>
  <fonts count="24" x14ac:knownFonts="1">
    <font>
      <sz val="10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i/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24"/>
      <color theme="4"/>
      <name val="Trebuchet MS"/>
      <family val="2"/>
      <scheme val="major"/>
    </font>
    <font>
      <sz val="14"/>
      <color theme="0" tint="-0.34998626667073579"/>
      <name val="Trebuchet MS"/>
      <family val="2"/>
      <scheme val="major"/>
    </font>
    <font>
      <sz val="18"/>
      <color theme="1" tint="0.34998626667073579"/>
      <name val="Arial"/>
      <family val="2"/>
      <scheme val="minor"/>
    </font>
    <font>
      <sz val="20"/>
      <color theme="0" tint="-0.34998626667073579"/>
      <name val="Trebuchet MS"/>
      <family val="2"/>
      <scheme val="major"/>
    </font>
    <font>
      <sz val="20"/>
      <color theme="0" tint="-0.34998626667073579"/>
      <name val="Arial"/>
      <family val="2"/>
      <scheme val="minor"/>
    </font>
    <font>
      <sz val="14"/>
      <color theme="0" tint="-0.34998626667073579"/>
      <name val="Arial"/>
      <family val="2"/>
      <scheme val="minor"/>
    </font>
    <font>
      <sz val="12"/>
      <color theme="0" tint="-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4"/>
      <color theme="3" tint="0.499984740745262"/>
      <name val="Arial"/>
      <family val="2"/>
      <scheme val="minor"/>
    </font>
    <font>
      <b/>
      <sz val="9"/>
      <color theme="0"/>
      <name val="Arial"/>
      <family val="2"/>
      <scheme val="minor"/>
    </font>
    <font>
      <i/>
      <sz val="10"/>
      <color theme="4"/>
      <name val="Arial"/>
      <family val="2"/>
      <scheme val="minor"/>
    </font>
    <font>
      <i/>
      <u/>
      <sz val="10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24"/>
      <color theme="6" tint="-0.249977111117893"/>
      <name val="Trebuchet MS"/>
      <family val="2"/>
      <scheme val="major"/>
    </font>
    <font>
      <i/>
      <sz val="10"/>
      <color theme="6" tint="-0.249977111117893"/>
      <name val="Arial"/>
      <family val="2"/>
      <scheme val="minor"/>
    </font>
    <font>
      <sz val="18"/>
      <color theme="1" tint="0.249977111117893"/>
      <name val="Arial"/>
      <family val="2"/>
      <scheme val="minor"/>
    </font>
    <font>
      <sz val="10"/>
      <color theme="1" tint="0.34998626667073579"/>
      <name val="Trebuchet MS"/>
      <family val="2"/>
      <charset val="204"/>
      <scheme val="major"/>
    </font>
    <font>
      <sz val="12"/>
      <color theme="1" tint="0.34998626667073579"/>
      <name val="Trebuchet MS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2C80AA"/>
        <bgColor indexed="64"/>
      </patternFill>
    </fill>
    <fill>
      <patternFill patternType="solid">
        <fgColor rgb="FF4D72BD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 applyFill="0" applyBorder="0">
      <alignment vertical="center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Protection="0">
      <alignment vertical="center"/>
    </xf>
    <xf numFmtId="0" fontId="7" fillId="0" borderId="0" applyNumberFormat="0" applyFill="0" applyBorder="0" applyAlignment="0" applyProtection="0"/>
    <xf numFmtId="0" fontId="14" fillId="2" borderId="0">
      <alignment horizontal="center" vertical="center"/>
    </xf>
    <xf numFmtId="5" fontId="9" fillId="0" borderId="7">
      <alignment horizontal="center" vertical="center"/>
    </xf>
    <xf numFmtId="9" fontId="11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6" fillId="0" borderId="2" xfId="3">
      <alignment vertical="center"/>
    </xf>
    <xf numFmtId="0" fontId="1" fillId="0" borderId="0" xfId="0" applyFont="1" applyAlignment="1"/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6" fillId="0" borderId="2" xfId="3" applyAlignment="1">
      <alignment horizontal="center"/>
    </xf>
    <xf numFmtId="0" fontId="0" fillId="0" borderId="13" xfId="0" applyFill="1" applyBorder="1" applyAlignment="1">
      <alignment horizontal="left" vertical="center" indent="1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0" xfId="9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6" fillId="0" borderId="2" xfId="3" applyProtection="1">
      <alignment vertical="center"/>
      <protection locked="0"/>
    </xf>
    <xf numFmtId="0" fontId="6" fillId="0" borderId="17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5" fontId="9" fillId="0" borderId="4" xfId="6" applyBorder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9" fontId="10" fillId="0" borderId="0" xfId="1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Alignment="1" applyProtection="1">
      <alignment horizontal="left" vertical="center" indent="1"/>
      <protection locked="0"/>
    </xf>
    <xf numFmtId="9" fontId="3" fillId="0" borderId="0" xfId="0" applyNumberFormat="1" applyFont="1" applyBorder="1" applyAlignment="1" applyProtection="1">
      <alignment horizontal="left" vertical="center" indent="1"/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8" xfId="0" applyBorder="1" applyAlignment="1" applyProtection="1">
      <alignment horizontal="left" indent="1"/>
      <protection locked="0"/>
    </xf>
    <xf numFmtId="0" fontId="0" fillId="0" borderId="1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6" fillId="0" borderId="2" xfId="3" applyFill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0" applyBorder="1" applyAlignment="1" applyProtection="1">
      <alignment horizontal="left" indent="1"/>
      <protection locked="0"/>
    </xf>
    <xf numFmtId="0" fontId="0" fillId="0" borderId="13" xfId="0" applyFill="1" applyBorder="1" applyAlignment="1">
      <alignment vertical="center"/>
    </xf>
    <xf numFmtId="164" fontId="0" fillId="0" borderId="0" xfId="0" applyNumberFormat="1" applyBorder="1" applyAlignment="1" applyProtection="1">
      <alignment horizontal="right" vertical="center"/>
      <protection locked="0"/>
    </xf>
    <xf numFmtId="164" fontId="0" fillId="0" borderId="0" xfId="0" applyNumberFormat="1" applyBorder="1" applyAlignment="1" applyProtection="1">
      <alignment horizontal="right" vertical="center" indent="1"/>
      <protection locked="0"/>
    </xf>
    <xf numFmtId="165" fontId="0" fillId="0" borderId="0" xfId="1" applyNumberFormat="1" applyFont="1" applyBorder="1" applyAlignment="1" applyProtection="1">
      <alignment horizontal="right" vertical="center"/>
      <protection locked="0"/>
    </xf>
    <xf numFmtId="165" fontId="0" fillId="0" borderId="0" xfId="1" applyNumberFormat="1" applyFont="1" applyBorder="1" applyAlignment="1" applyProtection="1">
      <alignment horizontal="right" vertical="center" indent="1"/>
      <protection locked="0"/>
    </xf>
    <xf numFmtId="165" fontId="0" fillId="0" borderId="0" xfId="1" applyNumberFormat="1" applyFont="1" applyAlignment="1">
      <alignment vertical="center"/>
    </xf>
    <xf numFmtId="165" fontId="9" fillId="0" borderId="20" xfId="1" applyNumberFormat="1" applyFont="1" applyBorder="1" applyAlignment="1" applyProtection="1">
      <alignment horizontal="center" vertical="center"/>
    </xf>
    <xf numFmtId="0" fontId="19" fillId="0" borderId="0" xfId="12" applyFont="1"/>
    <xf numFmtId="165" fontId="0" fillId="0" borderId="15" xfId="1" applyNumberFormat="1" applyFont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165" fontId="0" fillId="0" borderId="13" xfId="1" applyNumberFormat="1" applyFont="1" applyFill="1" applyBorder="1" applyAlignment="1">
      <alignment vertical="center"/>
    </xf>
    <xf numFmtId="0" fontId="20" fillId="0" borderId="2" xfId="9" applyFont="1" applyBorder="1" applyAlignment="1" applyProtection="1">
      <alignment horizontal="left" vertical="center"/>
      <protection locked="0"/>
    </xf>
    <xf numFmtId="0" fontId="21" fillId="0" borderId="0" xfId="4" applyFont="1" applyAlignment="1" applyProtection="1">
      <alignment vertical="top"/>
      <protection locked="0"/>
    </xf>
    <xf numFmtId="165" fontId="0" fillId="0" borderId="13" xfId="1" applyNumberFormat="1" applyFont="1" applyFill="1" applyBorder="1" applyAlignment="1">
      <alignment horizontal="center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4" fillId="6" borderId="1" xfId="11" applyFont="1" applyFill="1" applyBorder="1" applyAlignment="1" applyProtection="1">
      <alignment horizontal="left" vertical="center" indent="1"/>
      <protection locked="0"/>
    </xf>
    <xf numFmtId="0" fontId="4" fillId="6" borderId="1" xfId="11" applyFont="1" applyFill="1" applyBorder="1" applyAlignme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2" fontId="0" fillId="0" borderId="0" xfId="1" applyNumberFormat="1" applyFont="1" applyBorder="1" applyAlignment="1" applyProtection="1">
      <alignment horizontal="right" vertical="center"/>
      <protection locked="0"/>
    </xf>
    <xf numFmtId="2" fontId="0" fillId="0" borderId="0" xfId="1" applyNumberFormat="1" applyFont="1" applyBorder="1" applyAlignment="1" applyProtection="1">
      <alignment horizontal="right" vertical="center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3" borderId="23" xfId="0" applyFont="1" applyFill="1" applyBorder="1" applyAlignment="1">
      <alignment horizontal="left" vertical="center" wrapText="1" indent="1"/>
    </xf>
    <xf numFmtId="0" fontId="0" fillId="0" borderId="0" xfId="0" applyBorder="1" applyAlignment="1" applyProtection="1">
      <alignment horizontal="left" vertical="center" indent="2"/>
      <protection locked="0"/>
    </xf>
    <xf numFmtId="164" fontId="0" fillId="0" borderId="13" xfId="1" applyNumberFormat="1" applyFont="1" applyFill="1" applyBorder="1" applyAlignment="1">
      <alignment vertical="center"/>
    </xf>
    <xf numFmtId="165" fontId="0" fillId="0" borderId="15" xfId="1" applyNumberFormat="1" applyFont="1" applyBorder="1" applyAlignment="1" applyProtection="1">
      <alignment horizontal="right" vertical="center" indent="1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horizontal="right" vertical="center" indent="1"/>
      <protection locked="0"/>
    </xf>
    <xf numFmtId="10" fontId="0" fillId="0" borderId="0" xfId="1" applyNumberFormat="1" applyFont="1" applyAlignment="1">
      <alignment vertical="center"/>
    </xf>
    <xf numFmtId="164" fontId="0" fillId="0" borderId="0" xfId="0" applyNumberFormat="1">
      <alignment vertical="center"/>
    </xf>
    <xf numFmtId="0" fontId="0" fillId="0" borderId="14" xfId="0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2" fontId="0" fillId="0" borderId="16" xfId="1" applyNumberFormat="1" applyFont="1" applyBorder="1" applyAlignment="1" applyProtection="1">
      <alignment horizontal="right" vertical="center"/>
      <protection locked="0"/>
    </xf>
    <xf numFmtId="2" fontId="0" fillId="0" borderId="16" xfId="1" applyNumberFormat="1" applyFont="1" applyBorder="1" applyAlignment="1" applyProtection="1">
      <alignment horizontal="right" vertical="center" indent="1"/>
      <protection locked="0"/>
    </xf>
    <xf numFmtId="2" fontId="0" fillId="0" borderId="0" xfId="1" applyNumberFormat="1" applyFont="1" applyAlignment="1">
      <alignment vertical="center"/>
    </xf>
    <xf numFmtId="0" fontId="22" fillId="0" borderId="14" xfId="0" applyFont="1" applyFill="1" applyBorder="1" applyAlignment="1">
      <alignment vertical="center"/>
    </xf>
    <xf numFmtId="165" fontId="11" fillId="0" borderId="18" xfId="7" applyNumberFormat="1" applyBorder="1" applyAlignment="1" applyProtection="1">
      <alignment horizontal="left" vertical="center" indent="2"/>
    </xf>
    <xf numFmtId="10" fontId="11" fillId="0" borderId="18" xfId="1" applyNumberFormat="1" applyFont="1" applyBorder="1" applyAlignment="1" applyProtection="1">
      <alignment horizontal="left" vertical="center" indent="2"/>
    </xf>
    <xf numFmtId="0" fontId="23" fillId="0" borderId="0" xfId="0" applyFont="1" applyProtection="1">
      <alignment vertical="center"/>
      <protection locked="0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wrapText="1" indent="1"/>
    </xf>
    <xf numFmtId="2" fontId="0" fillId="0" borderId="0" xfId="0" applyNumberFormat="1">
      <alignment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>
      <alignment vertical="center"/>
    </xf>
    <xf numFmtId="0" fontId="0" fillId="0" borderId="13" xfId="0" applyFill="1" applyBorder="1" applyAlignment="1">
      <alignment vertical="center"/>
    </xf>
    <xf numFmtId="0" fontId="8" fillId="0" borderId="2" xfId="3" applyNumberFormat="1" applyFont="1" applyFill="1" applyAlignment="1" applyProtection="1">
      <alignment horizontal="center" vertical="center"/>
      <protection locked="0"/>
    </xf>
    <xf numFmtId="165" fontId="11" fillId="0" borderId="10" xfId="7" applyNumberFormat="1" applyBorder="1" applyAlignment="1" applyProtection="1">
      <alignment horizontal="left" vertical="center" indent="2"/>
    </xf>
    <xf numFmtId="165" fontId="11" fillId="0" borderId="12" xfId="7" applyNumberFormat="1" applyBorder="1" applyAlignment="1" applyProtection="1">
      <alignment horizontal="left" vertical="center" indent="2"/>
    </xf>
    <xf numFmtId="165" fontId="11" fillId="0" borderId="11" xfId="7" applyNumberFormat="1" applyBorder="1" applyAlignment="1" applyProtection="1">
      <alignment horizontal="left" vertical="center" indent="2"/>
    </xf>
    <xf numFmtId="164" fontId="9" fillId="0" borderId="21" xfId="6" applyNumberFormat="1" applyBorder="1" applyAlignment="1" applyProtection="1">
      <alignment horizontal="center" vertical="center"/>
    </xf>
    <xf numFmtId="164" fontId="9" fillId="0" borderId="7" xfId="6" applyNumberFormat="1" applyBorder="1" applyAlignment="1" applyProtection="1">
      <alignment horizontal="center" vertical="center"/>
    </xf>
    <xf numFmtId="164" fontId="9" fillId="0" borderId="22" xfId="6" applyNumberFormat="1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</cellXfs>
  <cellStyles count="13">
    <cellStyle name="Followed Hyperlink" xfId="10" builtinId="9" customBuiltin="1"/>
    <cellStyle name="Heading 1" xfId="3" builtinId="16" customBuiltin="1"/>
    <cellStyle name="Heading 2" xfId="4" builtinId="17" customBuiltin="1"/>
    <cellStyle name="Heading 3" xfId="8" builtinId="18" customBuiltin="1"/>
    <cellStyle name="Hyperlink" xfId="9" builtinId="8" customBuiltin="1"/>
    <cellStyle name="Key Metric Header" xfId="5"/>
    <cellStyle name="Key Metric Percentage" xfId="7"/>
    <cellStyle name="Key Metric Value" xfId="6"/>
    <cellStyle name="Normal" xfId="0" builtinId="0" customBuiltin="1"/>
    <cellStyle name="Normal 11" xfId="11"/>
    <cellStyle name="Percent" xfId="1" builtinId="5"/>
    <cellStyle name="Title" xfId="2" builtinId="15" customBuiltin="1"/>
    <cellStyle name="Title 3" xfId="12"/>
  </cellStyles>
  <dxfs count="14"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protection locked="0" hidden="0"/>
    </dxf>
    <dxf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  <protection locked="0" hidden="0"/>
    </dxf>
    <dxf>
      <border outline="0">
        <top style="thin">
          <color theme="0" tint="-0.14996795556505021"/>
        </top>
      </border>
    </dxf>
    <dxf>
      <alignment horizontal="left" vertical="center" textRotation="0" wrapText="0" indent="1" justifyLastLine="0" shrinkToFit="0" readingOrder="0"/>
      <protection locked="0" hidden="0"/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33CCCC"/>
      <color rgb="FF4D72BD"/>
      <color rgb="FF2C80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1</xdr:row>
      <xdr:rowOff>133350</xdr:rowOff>
    </xdr:from>
    <xdr:to>
      <xdr:col>12</xdr:col>
      <xdr:colOff>523875</xdr:colOff>
      <xdr:row>1</xdr:row>
      <xdr:rowOff>390525</xdr:rowOff>
    </xdr:to>
    <xdr:sp macro="" textlink="">
      <xdr:nvSpPr>
        <xdr:cNvPr id="2" name="Right Arrow 1"/>
        <xdr:cNvSpPr/>
      </xdr:nvSpPr>
      <xdr:spPr>
        <a:xfrm rot="10800000">
          <a:off x="10058400" y="238125"/>
          <a:ext cx="428625" cy="257175"/>
        </a:xfrm>
        <a:prstGeom prst="rightArrow">
          <a:avLst/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B4:I43" headerRowCount="0" totalsRowShown="0" headerRowDxfId="9" tableBorderDxfId="8">
  <tableColumns count="8">
    <tableColumn id="1" name="Column1" headerRowDxfId="7"/>
    <tableColumn id="2" name="Column2" headerRowDxfId="6"/>
    <tableColumn id="3" name="Column3" headerRowDxfId="5"/>
    <tableColumn id="4" name="Column4" headerRowDxfId="4"/>
    <tableColumn id="5" name="Column5" headerRowDxfId="3"/>
    <tableColumn id="6" name="Column6" headerRowDxfId="2"/>
    <tableColumn id="7" name="Column7" headerRowDxfId="1"/>
    <tableColumn id="10" name="Column10" header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  <pageSetUpPr autoPageBreaks="0" fitToPage="1"/>
  </sheetPr>
  <dimension ref="B1:N55"/>
  <sheetViews>
    <sheetView showGridLines="0" tabSelected="1" zoomScaleNormal="100" workbookViewId="0">
      <selection activeCell="P7" sqref="P7"/>
    </sheetView>
  </sheetViews>
  <sheetFormatPr defaultRowHeight="18.75" customHeight="1" x14ac:dyDescent="0.3"/>
  <cols>
    <col min="1" max="1" width="5.140625" customWidth="1"/>
    <col min="2" max="2" width="29.140625" customWidth="1"/>
    <col min="3" max="3" width="3.5703125" customWidth="1"/>
    <col min="4" max="4" width="29" customWidth="1"/>
    <col min="5" max="5" width="2.7109375" customWidth="1"/>
    <col min="6" max="6" width="28.28515625" customWidth="1"/>
    <col min="7" max="7" width="3.7109375" customWidth="1"/>
    <col min="8" max="8" width="26.42578125" customWidth="1"/>
    <col min="9" max="9" width="4.28515625" customWidth="1"/>
    <col min="10" max="10" width="12.28515625" customWidth="1"/>
    <col min="11" max="11" width="1.85546875" customWidth="1"/>
    <col min="12" max="12" width="12.28515625" customWidth="1"/>
    <col min="13" max="13" width="11.140625" customWidth="1"/>
    <col min="14" max="14" width="17.85546875" customWidth="1"/>
    <col min="15" max="15" width="10.140625" customWidth="1"/>
    <col min="16" max="18" width="11.42578125"/>
  </cols>
  <sheetData>
    <row r="1" spans="2:14" ht="8.25" customHeight="1" thickBot="1" x14ac:dyDescent="0.3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2:14" ht="38.25" customHeight="1" thickBot="1" x14ac:dyDescent="0.5">
      <c r="B2" s="44" t="s">
        <v>6</v>
      </c>
      <c r="C2" s="17"/>
      <c r="D2" s="17"/>
      <c r="E2" s="17"/>
      <c r="F2" s="17"/>
      <c r="G2" s="17"/>
      <c r="H2" s="17"/>
      <c r="I2" s="17"/>
      <c r="J2" s="18"/>
      <c r="K2" s="89">
        <v>2016</v>
      </c>
      <c r="L2" s="89"/>
      <c r="N2" s="63" t="s">
        <v>49</v>
      </c>
    </row>
    <row r="3" spans="2:14" ht="26.25" customHeight="1" x14ac:dyDescent="0.3">
      <c r="B3" s="52" t="s">
        <v>7</v>
      </c>
      <c r="C3" s="17"/>
      <c r="D3" s="17"/>
      <c r="E3" s="17"/>
      <c r="F3" s="17"/>
      <c r="G3" s="17"/>
      <c r="H3" s="17"/>
      <c r="I3" s="17"/>
      <c r="J3" s="17"/>
      <c r="K3" s="17"/>
      <c r="L3" s="17"/>
      <c r="N3" s="62"/>
    </row>
    <row r="4" spans="2:14" ht="24.75" customHeight="1" thickBot="1" x14ac:dyDescent="0.35">
      <c r="B4" s="80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2:14" ht="24" customHeight="1" thickBot="1" x14ac:dyDescent="0.35">
      <c r="B5" s="19" t="s">
        <v>9</v>
      </c>
      <c r="C5" s="19"/>
      <c r="D5" s="51"/>
      <c r="E5" s="19"/>
      <c r="F5" s="19"/>
      <c r="G5" s="19"/>
      <c r="H5" s="19"/>
      <c r="I5" s="19"/>
      <c r="J5" s="19"/>
      <c r="K5" s="19"/>
      <c r="L5" s="19"/>
    </row>
    <row r="6" spans="2:14" s="9" customFormat="1" ht="18.75" customHeigh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ht="47.25" customHeight="1" x14ac:dyDescent="0.25">
      <c r="B7" s="61" t="str">
        <f>Calculations!B8</f>
        <v>Real GDP</v>
      </c>
      <c r="C7" s="21"/>
      <c r="D7" s="61" t="str">
        <f>Calculations!B9</f>
        <v>GDP Deflator</v>
      </c>
      <c r="E7" s="21"/>
      <c r="F7" s="72" t="str">
        <f>Calculations!B10</f>
        <v>Overall fiscal balance (% of GDP)</v>
      </c>
      <c r="G7" s="21"/>
      <c r="H7" s="73" t="str">
        <f>Calculations!B11</f>
        <v>Current account balance (as a % of GDP)</v>
      </c>
      <c r="I7" s="21"/>
      <c r="J7" s="99" t="str">
        <f>Calculations!B12</f>
        <v>GDP per capita, USD</v>
      </c>
      <c r="K7" s="99"/>
      <c r="L7" s="99"/>
      <c r="M7" s="8"/>
    </row>
    <row r="8" spans="2:14" ht="42" customHeight="1" x14ac:dyDescent="0.3">
      <c r="B8" s="43">
        <f ca="1">IFERROR(Calculations!G8,"")</f>
        <v>3.2068292387015696E-2</v>
      </c>
      <c r="C8" s="22"/>
      <c r="D8" s="43">
        <f ca="1">IFERROR(Calculations!G9,"")</f>
        <v>4.710420555030459E-2</v>
      </c>
      <c r="E8" s="17"/>
      <c r="F8" s="43">
        <f ca="1">IFERROR(Calculations!G10,"")</f>
        <v>-3.4006189663453971E-2</v>
      </c>
      <c r="G8" s="17"/>
      <c r="H8" s="43">
        <f ca="1">IFERROR(Calculations!G11,"")</f>
        <v>-0.1184577014191599</v>
      </c>
      <c r="I8" s="23"/>
      <c r="J8" s="93">
        <f ca="1">IFERROR(Calculations!G12,"")</f>
        <v>4098.4704107599</v>
      </c>
      <c r="K8" s="94"/>
      <c r="L8" s="95"/>
    </row>
    <row r="9" spans="2:14" s="4" customFormat="1" ht="18.75" customHeight="1" x14ac:dyDescent="0.3">
      <c r="B9" s="79"/>
      <c r="C9" s="24"/>
      <c r="D9" s="78"/>
      <c r="E9" s="25"/>
      <c r="F9" s="78"/>
      <c r="G9" s="25"/>
      <c r="H9" s="78"/>
      <c r="I9" s="26"/>
      <c r="J9" s="90"/>
      <c r="K9" s="91"/>
      <c r="L9" s="92"/>
      <c r="M9" s="5"/>
    </row>
    <row r="10" spans="2:14" ht="18.75" customHeight="1" x14ac:dyDescent="0.3">
      <c r="B10" s="27"/>
      <c r="C10" s="28"/>
      <c r="D10" s="27"/>
      <c r="E10" s="28"/>
      <c r="F10" s="27"/>
      <c r="G10" s="28"/>
      <c r="H10" s="29"/>
      <c r="I10" s="36"/>
      <c r="J10" s="96"/>
      <c r="K10" s="97"/>
      <c r="L10" s="98"/>
      <c r="M10" s="6"/>
    </row>
    <row r="11" spans="2:14" ht="18.75" customHeight="1" thickBot="1" x14ac:dyDescent="0.35">
      <c r="B11" s="30"/>
      <c r="C11" s="17"/>
      <c r="D11" s="30"/>
      <c r="E11" s="17"/>
      <c r="F11" s="30"/>
      <c r="G11" s="17"/>
      <c r="H11" s="30"/>
      <c r="I11" s="17"/>
      <c r="J11" s="31"/>
      <c r="K11" s="32"/>
      <c r="L11" s="33"/>
    </row>
    <row r="12" spans="2:14" ht="18.75" customHeight="1" thickBot="1" x14ac:dyDescent="0.3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4" ht="24" customHeight="1" thickBot="1" x14ac:dyDescent="0.35">
      <c r="B13" s="34"/>
      <c r="C13" s="34"/>
      <c r="D13" s="51"/>
      <c r="E13" s="51"/>
      <c r="F13" s="51"/>
      <c r="G13" s="51"/>
      <c r="H13" s="51"/>
      <c r="I13" s="34"/>
      <c r="J13" s="34"/>
      <c r="K13" s="34"/>
      <c r="L13" s="34"/>
    </row>
    <row r="15" spans="2:14" ht="18.75" customHeight="1" x14ac:dyDescent="0.3">
      <c r="B15" s="46" t="s">
        <v>10</v>
      </c>
      <c r="C15" s="47"/>
      <c r="D15" s="48" t="str">
        <f>"Selected Year ("&amp;SelectedYear&amp;")"</f>
        <v>Selected Year (2016)</v>
      </c>
      <c r="E15" s="47"/>
      <c r="F15" s="48" t="str">
        <f>"Previous Year ("&amp;SelectedYear-1&amp;")"</f>
        <v>Previous Year (2015)</v>
      </c>
      <c r="G15" s="47"/>
      <c r="H15" s="49" t="s">
        <v>11</v>
      </c>
      <c r="I15" s="100" t="str">
        <f ca="1">CONCATENATE(Years," Years Trend ")</f>
        <v xml:space="preserve">3 Years Trend </v>
      </c>
      <c r="J15" s="100"/>
      <c r="K15" s="100"/>
      <c r="L15" s="100"/>
    </row>
    <row r="16" spans="2:14" ht="18.75" customHeight="1" x14ac:dyDescent="0.3">
      <c r="B16" s="13" t="str">
        <f>Calculations!B15</f>
        <v>Real GDP</v>
      </c>
      <c r="C16" s="37"/>
      <c r="D16" s="50">
        <f ca="1">IF($B16="","",Calculations!G15)</f>
        <v>3.2068292387015696E-2</v>
      </c>
      <c r="E16" s="50"/>
      <c r="F16" s="50">
        <f ca="1">IF($B16="","",Calculations!F15)</f>
        <v>2.7835590886044148E-2</v>
      </c>
      <c r="G16" s="37"/>
      <c r="H16" s="53"/>
      <c r="I16" s="88"/>
      <c r="J16" s="88"/>
      <c r="K16" s="88"/>
      <c r="L16" s="88"/>
    </row>
    <row r="17" spans="2:12" ht="18.75" customHeight="1" x14ac:dyDescent="0.3">
      <c r="B17" s="13" t="str">
        <f>Calculations!B16</f>
        <v>CPI inflation</v>
      </c>
      <c r="C17" s="35"/>
      <c r="D17" s="50">
        <f ca="1">IF($B17="","",Calculations!G16)</f>
        <v>4.0416199172654155E-2</v>
      </c>
      <c r="E17" s="50"/>
      <c r="F17" s="50">
        <f ca="1">IF($B17="","",Calculations!F16)</f>
        <v>4.0034746956628231E-2</v>
      </c>
      <c r="G17" s="35"/>
      <c r="H17" s="54"/>
      <c r="I17" s="88"/>
      <c r="J17" s="88"/>
      <c r="K17" s="88"/>
      <c r="L17" s="88"/>
    </row>
    <row r="18" spans="2:12" ht="18.75" customHeight="1" x14ac:dyDescent="0.3">
      <c r="B18" s="13" t="str">
        <f>Calculations!B17</f>
        <v>GDP Deflator</v>
      </c>
      <c r="C18" s="35"/>
      <c r="D18" s="50">
        <f ca="1">IF($B18="","",Calculations!G17)</f>
        <v>4.710420555030459E-2</v>
      </c>
      <c r="E18" s="50"/>
      <c r="F18" s="50">
        <f ca="1">IF($B18="","",Calculations!F17)</f>
        <v>5.7940081747841266E-2</v>
      </c>
      <c r="G18" s="35"/>
      <c r="H18" s="54"/>
      <c r="I18" s="88"/>
      <c r="J18" s="88"/>
      <c r="K18" s="88"/>
      <c r="L18" s="88"/>
    </row>
    <row r="19" spans="2:12" ht="18.75" customHeight="1" x14ac:dyDescent="0.3">
      <c r="B19" s="13" t="str">
        <f>Calculations!B18</f>
        <v>Nominal GDP, mln GEL</v>
      </c>
      <c r="C19" s="35"/>
      <c r="D19" s="65">
        <f ca="1">IF($B19="","",Calculations!G18)</f>
        <v>34257.409488083344</v>
      </c>
      <c r="E19" s="65"/>
      <c r="F19" s="65">
        <f ca="1">IF($B19="","",Calculations!F18)</f>
        <v>31691.556353659733</v>
      </c>
      <c r="G19" s="35"/>
      <c r="H19" s="54">
        <f t="shared" ref="H19:H39" ca="1" si="0">IFERROR(D19/F19-1,"")</f>
        <v>8.096330472981994E-2</v>
      </c>
      <c r="I19" s="88"/>
      <c r="J19" s="88"/>
      <c r="K19" s="88"/>
      <c r="L19" s="88"/>
    </row>
    <row r="20" spans="2:12" ht="18.75" customHeight="1" x14ac:dyDescent="0.3">
      <c r="B20" s="13" t="str">
        <f>Calculations!B19</f>
        <v>Nominal GDP, mln USD</v>
      </c>
      <c r="C20" s="35"/>
      <c r="D20" s="65">
        <f ca="1">IF($B20="","",Calculations!G19)</f>
        <v>15247.949316191134</v>
      </c>
      <c r="E20" s="65"/>
      <c r="F20" s="65">
        <f ca="1">IF($B20="","",Calculations!F19)</f>
        <v>13941.33451119753</v>
      </c>
      <c r="G20" s="35"/>
      <c r="H20" s="54">
        <f t="shared" ca="1" si="0"/>
        <v>9.3722362370987078E-2</v>
      </c>
      <c r="I20" s="88"/>
      <c r="J20" s="88"/>
      <c r="K20" s="88"/>
      <c r="L20" s="88"/>
    </row>
    <row r="21" spans="2:12" ht="18.75" customHeight="1" x14ac:dyDescent="0.3">
      <c r="B21" s="13" t="str">
        <f>Calculations!B20</f>
        <v>GDP per capita</v>
      </c>
      <c r="C21" s="35"/>
      <c r="D21" s="65">
        <f ca="1">IF($B21="","",Calculations!G20)</f>
        <v>9207.9909386311556</v>
      </c>
      <c r="E21" s="65"/>
      <c r="F21" s="65">
        <f ca="1">IF($B21="","",Calculations!F20)</f>
        <v>8533.6877921371506</v>
      </c>
      <c r="G21" s="35"/>
      <c r="H21" s="54">
        <f t="shared" ca="1" si="0"/>
        <v>7.9016617776350051E-2</v>
      </c>
      <c r="I21" s="88"/>
      <c r="J21" s="88"/>
      <c r="K21" s="88"/>
      <c r="L21" s="88"/>
    </row>
    <row r="22" spans="2:12" ht="18.75" customHeight="1" x14ac:dyDescent="0.3">
      <c r="B22" s="13" t="str">
        <f>Calculations!B21</f>
        <v>GDP per capita, USD</v>
      </c>
      <c r="C22" s="35"/>
      <c r="D22" s="65">
        <f ca="1">IF($B22="","",Calculations!G21)</f>
        <v>4098.4704107599</v>
      </c>
      <c r="E22" s="65"/>
      <c r="F22" s="65">
        <f ca="1">IF($B22="","",Calculations!F21)</f>
        <v>3754.0281959225385</v>
      </c>
      <c r="G22" s="35"/>
      <c r="H22" s="54">
        <f t="shared" ca="1" si="0"/>
        <v>9.175269786505047E-2</v>
      </c>
      <c r="I22" s="88"/>
      <c r="J22" s="88"/>
      <c r="K22" s="88"/>
      <c r="L22" s="88"/>
    </row>
    <row r="23" spans="2:12" ht="18.75" customHeight="1" x14ac:dyDescent="0.3">
      <c r="B23" s="13" t="str">
        <f>Calculations!B22</f>
        <v>Absorption</v>
      </c>
      <c r="C23" s="35"/>
      <c r="D23" s="65">
        <f ca="1">IF($B23="","",Calculations!G22)</f>
        <v>40324.028007087079</v>
      </c>
      <c r="E23" s="65"/>
      <c r="F23" s="65">
        <f ca="1">IF($B23="","",Calculations!F22)</f>
        <v>37988.709441451661</v>
      </c>
      <c r="G23" s="35"/>
      <c r="H23" s="54">
        <f t="shared" ca="1" si="0"/>
        <v>6.1474016884796256E-2</v>
      </c>
      <c r="I23" s="88"/>
      <c r="J23" s="88"/>
      <c r="K23" s="88"/>
      <c r="L23" s="88"/>
    </row>
    <row r="24" spans="2:12" ht="18.75" customHeight="1" x14ac:dyDescent="0.3">
      <c r="B24" s="13" t="str">
        <f>Calculations!B23</f>
        <v>Consumption</v>
      </c>
      <c r="C24" s="77"/>
      <c r="D24" s="65">
        <f ca="1">IF($B24="","",Calculations!G23)</f>
        <v>29387.504115452939</v>
      </c>
      <c r="E24" s="65"/>
      <c r="F24" s="65">
        <f ca="1">IF($B24="","",Calculations!F23)</f>
        <v>27807.937215736874</v>
      </c>
      <c r="G24" s="77"/>
      <c r="H24" s="54">
        <f t="shared" ca="1" si="0"/>
        <v>5.6802735401105808E-2</v>
      </c>
      <c r="I24" s="88"/>
      <c r="J24" s="88"/>
      <c r="K24" s="88"/>
      <c r="L24" s="88"/>
    </row>
    <row r="25" spans="2:12" ht="18.75" customHeight="1" x14ac:dyDescent="0.3">
      <c r="B25" s="82" t="str">
        <f>Calculations!B24</f>
        <v>Private</v>
      </c>
      <c r="C25" s="35"/>
      <c r="D25" s="65">
        <f ca="1">IF($B25="","",Calculations!G24)</f>
        <v>26482.759466903542</v>
      </c>
      <c r="E25" s="65"/>
      <c r="F25" s="65">
        <f ca="1">IF($B25="","",Calculations!F24)</f>
        <v>25003.104576606875</v>
      </c>
      <c r="G25" s="35"/>
      <c r="H25" s="54">
        <f t="shared" ca="1" si="0"/>
        <v>5.9178846601355417E-2</v>
      </c>
      <c r="I25" s="88"/>
      <c r="J25" s="88"/>
      <c r="K25" s="88"/>
      <c r="L25" s="88"/>
    </row>
    <row r="26" spans="2:12" ht="18.75" customHeight="1" x14ac:dyDescent="0.3">
      <c r="B26" s="82" t="str">
        <f>Calculations!B25</f>
        <v>Government</v>
      </c>
      <c r="C26" s="35"/>
      <c r="D26" s="65">
        <f ca="1">IF($B26="","",Calculations!G25)</f>
        <v>2904.7446485493947</v>
      </c>
      <c r="E26" s="65"/>
      <c r="F26" s="65">
        <f ca="1">IF($B26="","",Calculations!F25)</f>
        <v>2804.8326391300002</v>
      </c>
      <c r="G26" s="35"/>
      <c r="H26" s="54">
        <f t="shared" ca="1" si="0"/>
        <v>3.5621380051533258E-2</v>
      </c>
      <c r="I26" s="88"/>
      <c r="J26" s="88"/>
      <c r="K26" s="88"/>
      <c r="L26" s="88"/>
    </row>
    <row r="27" spans="2:12" ht="18.75" customHeight="1" x14ac:dyDescent="0.3">
      <c r="B27" s="13" t="str">
        <f>Calculations!B26</f>
        <v>Investment</v>
      </c>
      <c r="C27" s="77"/>
      <c r="D27" s="65">
        <f ca="1">IF($B27="","",Calculations!G26)</f>
        <v>10936.52389163414</v>
      </c>
      <c r="E27" s="65"/>
      <c r="F27" s="65">
        <f ca="1">IF($B27="","",Calculations!F26)</f>
        <v>10180.772225714791</v>
      </c>
      <c r="G27" s="77"/>
      <c r="H27" s="54">
        <f t="shared" ca="1" si="0"/>
        <v>7.423323586500219E-2</v>
      </c>
      <c r="I27" s="88"/>
      <c r="J27" s="88"/>
      <c r="K27" s="88"/>
      <c r="L27" s="88"/>
    </row>
    <row r="28" spans="2:12" ht="18.75" customHeight="1" x14ac:dyDescent="0.3">
      <c r="B28" s="82" t="str">
        <f>Calculations!B27</f>
        <v>Private</v>
      </c>
      <c r="C28" s="35"/>
      <c r="D28" s="65">
        <f ca="1">IF($B28="","",Calculations!G27)</f>
        <v>9165.5438231507269</v>
      </c>
      <c r="E28" s="65"/>
      <c r="F28" s="65">
        <f ca="1">IF($B28="","",Calculations!F27)</f>
        <v>8404.3910725047899</v>
      </c>
      <c r="G28" s="35"/>
      <c r="H28" s="54">
        <f t="shared" ca="1" si="0"/>
        <v>9.0566079574291969E-2</v>
      </c>
      <c r="I28" s="88"/>
      <c r="J28" s="88"/>
      <c r="K28" s="88"/>
      <c r="L28" s="88"/>
    </row>
    <row r="29" spans="2:12" ht="18.75" customHeight="1" x14ac:dyDescent="0.3">
      <c r="B29" s="82" t="str">
        <f>Calculations!B28</f>
        <v>Government</v>
      </c>
      <c r="C29" s="35"/>
      <c r="D29" s="65">
        <f ca="1">IF($B29="","",Calculations!G28)</f>
        <v>1770.9800684834131</v>
      </c>
      <c r="E29" s="65"/>
      <c r="F29" s="65">
        <f ca="1">IF($B29="","",Calculations!F28)</f>
        <v>1776.3811532099999</v>
      </c>
      <c r="G29" s="35"/>
      <c r="H29" s="54">
        <f t="shared" ca="1" si="0"/>
        <v>-3.0404987785570547E-3</v>
      </c>
      <c r="I29" s="88"/>
      <c r="J29" s="88"/>
      <c r="K29" s="88"/>
      <c r="L29" s="88"/>
    </row>
    <row r="30" spans="2:12" ht="18.75" customHeight="1" x14ac:dyDescent="0.3">
      <c r="B30" s="13" t="str">
        <f>Calculations!B29</f>
        <v>Gross national saving</v>
      </c>
      <c r="C30" s="35"/>
      <c r="D30" s="65">
        <f ca="1">IF($B30="","",Calculations!G29)</f>
        <v>10936.523891634144</v>
      </c>
      <c r="E30" s="65"/>
      <c r="F30" s="65">
        <f ca="1">IF($B30="","",Calculations!F29)</f>
        <v>10180.772225714787</v>
      </c>
      <c r="G30" s="35"/>
      <c r="H30" s="54">
        <f t="shared" ca="1" si="0"/>
        <v>7.4233235865003078E-2</v>
      </c>
      <c r="I30" s="88"/>
      <c r="J30" s="88"/>
      <c r="K30" s="88"/>
      <c r="L30" s="88"/>
    </row>
    <row r="31" spans="2:12" ht="18.75" customHeight="1" x14ac:dyDescent="0.3">
      <c r="B31" s="82" t="str">
        <f>Calculations!B30</f>
        <v>Government</v>
      </c>
      <c r="C31" s="35"/>
      <c r="D31" s="65">
        <f ca="1">IF($B31="","",Calculations!G30)</f>
        <v>977.01950959736314</v>
      </c>
      <c r="E31" s="65"/>
      <c r="F31" s="65">
        <f ca="1">IF($B31="","",Calculations!F30)</f>
        <v>1080.1855852132667</v>
      </c>
      <c r="G31" s="35"/>
      <c r="H31" s="54">
        <f t="shared" ca="1" si="0"/>
        <v>-9.5507732215788566E-2</v>
      </c>
      <c r="I31" s="88"/>
      <c r="J31" s="88"/>
      <c r="K31" s="88"/>
      <c r="L31" s="88"/>
    </row>
    <row r="32" spans="2:12" ht="18.75" customHeight="1" x14ac:dyDescent="0.3">
      <c r="B32" s="82" t="str">
        <f>Calculations!B31</f>
        <v>private</v>
      </c>
      <c r="C32" s="35"/>
      <c r="D32" s="65">
        <f ca="1">IF($B32="","",Calculations!G31)</f>
        <v>5896.1950460529042</v>
      </c>
      <c r="E32" s="65"/>
      <c r="F32" s="65">
        <f ca="1">IF($B32="","",Calculations!F31)</f>
        <v>9100.5866405015204</v>
      </c>
      <c r="G32" s="35"/>
      <c r="H32" s="54">
        <f t="shared" ca="1" si="0"/>
        <v>-0.35210824543856289</v>
      </c>
      <c r="I32" s="88"/>
      <c r="J32" s="88"/>
      <c r="K32" s="88"/>
      <c r="L32" s="88"/>
    </row>
    <row r="33" spans="2:12" ht="18.75" customHeight="1" x14ac:dyDescent="0.3">
      <c r="B33" s="13" t="str">
        <f>Calculations!B32</f>
        <v>Budget revenues and grants</v>
      </c>
      <c r="C33" s="35"/>
      <c r="D33" s="65">
        <f ca="1">IF($B33="","",Calculations!G32)</f>
        <v>9462.0195095973631</v>
      </c>
      <c r="E33" s="65"/>
      <c r="F33" s="65">
        <f ca="1">IF($B33="","",Calculations!F32)</f>
        <v>8963.1602021981271</v>
      </c>
      <c r="G33" s="35"/>
      <c r="H33" s="54">
        <f t="shared" ca="1" si="0"/>
        <v>5.5656631829128278E-2</v>
      </c>
      <c r="I33" s="88"/>
      <c r="J33" s="88"/>
      <c r="K33" s="88"/>
      <c r="L33" s="88"/>
    </row>
    <row r="34" spans="2:12" ht="22.5" customHeight="1" x14ac:dyDescent="0.3">
      <c r="B34" s="82" t="str">
        <f>Calculations!B33</f>
        <v>Tax revenue</v>
      </c>
      <c r="C34" s="35"/>
      <c r="D34" s="65">
        <f ca="1">IF($B34="","",Calculations!G33)</f>
        <v>8565.0668964847082</v>
      </c>
      <c r="E34" s="65"/>
      <c r="F34" s="65">
        <f ca="1">IF($B34="","",Calculations!F33)</f>
        <v>8010.8462293921257</v>
      </c>
      <c r="G34" s="35"/>
      <c r="H34" s="54">
        <f t="shared" ca="1" si="0"/>
        <v>6.918378548562365E-2</v>
      </c>
      <c r="I34" s="88"/>
      <c r="J34" s="88"/>
      <c r="K34" s="88"/>
      <c r="L34" s="88"/>
    </row>
    <row r="35" spans="2:12" ht="18.75" customHeight="1" x14ac:dyDescent="0.3">
      <c r="B35" s="83" t="str">
        <f>Calculations!B34</f>
        <v>Direct revenues</v>
      </c>
      <c r="C35" s="35"/>
      <c r="D35" s="65">
        <f ca="1">IF($B35="","",Calculations!G34)</f>
        <v>3687.3757974256901</v>
      </c>
      <c r="E35" s="65"/>
      <c r="F35" s="65">
        <f ca="1">IF($B35="","",Calculations!F34)</f>
        <v>3565.4159901922403</v>
      </c>
      <c r="G35" s="35"/>
      <c r="H35" s="54">
        <f t="shared" ca="1" si="0"/>
        <v>3.4206333165312852E-2</v>
      </c>
      <c r="I35" s="88"/>
      <c r="J35" s="88"/>
      <c r="K35" s="88"/>
      <c r="L35" s="88"/>
    </row>
    <row r="36" spans="2:12" ht="18.75" customHeight="1" x14ac:dyDescent="0.3">
      <c r="B36" s="83" t="str">
        <f>Calculations!B35</f>
        <v>Indirect Revenues</v>
      </c>
      <c r="C36" s="57"/>
      <c r="D36" s="65">
        <f ca="1">IF($B36="","",Calculations!G35)</f>
        <v>4877.6910990590186</v>
      </c>
      <c r="E36" s="65"/>
      <c r="F36" s="65">
        <f ca="1">IF($B36="","",Calculations!F35)</f>
        <v>4445.4302391998854</v>
      </c>
      <c r="G36" s="57"/>
      <c r="H36" s="54">
        <f t="shared" ca="1" si="0"/>
        <v>9.7237125902336574E-2</v>
      </c>
      <c r="I36" s="88"/>
      <c r="J36" s="88"/>
      <c r="K36" s="88"/>
      <c r="L36" s="88"/>
    </row>
    <row r="37" spans="2:12" ht="18.75" customHeight="1" x14ac:dyDescent="0.3">
      <c r="B37" s="13" t="str">
        <f>Calculations!B36</f>
        <v>Budget expenses and net acqusition of nonfinincial assets</v>
      </c>
      <c r="C37" s="57"/>
      <c r="D37" s="65">
        <f ca="1">IF($B37="","",Calculations!G36)</f>
        <v>10258</v>
      </c>
      <c r="E37" s="65"/>
      <c r="F37" s="65">
        <f ca="1">IF($B37="","",Calculations!F36)</f>
        <v>9659.3557701948594</v>
      </c>
      <c r="G37" s="57"/>
      <c r="H37" s="54">
        <f t="shared" ca="1" si="0"/>
        <v>6.1975585540842371E-2</v>
      </c>
      <c r="I37" s="88"/>
      <c r="J37" s="88"/>
      <c r="K37" s="88"/>
      <c r="L37" s="88"/>
    </row>
    <row r="38" spans="2:12" ht="18.75" customHeight="1" x14ac:dyDescent="0.3">
      <c r="B38" s="82" t="str">
        <f>Calculations!B37</f>
        <v>Current spending</v>
      </c>
      <c r="C38" s="57"/>
      <c r="D38" s="65">
        <f ca="1">IF($B38="","",Calculations!G37)</f>
        <v>8485</v>
      </c>
      <c r="E38" s="65"/>
      <c r="F38" s="65">
        <f ca="1">IF($B38="","",Calculations!F37)</f>
        <v>7882.9746169848604</v>
      </c>
      <c r="G38" s="57"/>
      <c r="H38" s="54">
        <f t="shared" ca="1" si="0"/>
        <v>7.6370331285603887E-2</v>
      </c>
      <c r="I38" s="88"/>
      <c r="J38" s="88"/>
      <c r="K38" s="88"/>
      <c r="L38" s="88"/>
    </row>
    <row r="39" spans="2:12" ht="18.75" customHeight="1" x14ac:dyDescent="0.3">
      <c r="B39" s="82" t="str">
        <f>Calculations!B38</f>
        <v>Capital Spending</v>
      </c>
      <c r="C39" s="57"/>
      <c r="D39" s="65">
        <f ca="1">IF($B39="","",Calculations!G38)</f>
        <v>1772.9999999999998</v>
      </c>
      <c r="E39" s="65"/>
      <c r="F39" s="65">
        <f ca="1">IF($B39="","",Calculations!F38)</f>
        <v>1776.3811532099999</v>
      </c>
      <c r="G39" s="57"/>
      <c r="H39" s="54">
        <f t="shared" ca="1" si="0"/>
        <v>-1.9033939894544938E-3</v>
      </c>
      <c r="I39" s="88"/>
      <c r="J39" s="88"/>
      <c r="K39" s="88"/>
      <c r="L39" s="88"/>
    </row>
    <row r="40" spans="2:12" ht="18.75" customHeight="1" x14ac:dyDescent="0.3">
      <c r="B40" s="13" t="str">
        <f>Calculations!B39</f>
        <v>Operating balance (% of GDP)</v>
      </c>
      <c r="C40" s="57"/>
      <c r="D40" s="50">
        <f ca="1">IF($B40="","",Calculations!G39)</f>
        <v>3.0829016369356602E-2</v>
      </c>
      <c r="E40" s="50"/>
      <c r="F40" s="50">
        <f ca="1">IF($B40="","",Calculations!F39)</f>
        <v>3.4084333794118862E-2</v>
      </c>
      <c r="G40" s="57"/>
      <c r="H40" s="54"/>
      <c r="I40" s="88"/>
      <c r="J40" s="88"/>
      <c r="K40" s="88"/>
      <c r="L40" s="88"/>
    </row>
    <row r="41" spans="2:12" ht="18.75" customHeight="1" x14ac:dyDescent="0.3">
      <c r="B41" s="13" t="str">
        <f>Calculations!B40</f>
        <v>Net lending/borrowing (% of GDP)</v>
      </c>
      <c r="C41" s="57"/>
      <c r="D41" s="50">
        <f ca="1">IF($B41="","",Calculations!G40)</f>
        <v>-1.5061865392423308E-2</v>
      </c>
      <c r="E41" s="50"/>
      <c r="F41" s="50">
        <f ca="1">IF($B41="","",Calculations!F40)</f>
        <v>-1.076383194659168E-2</v>
      </c>
      <c r="G41" s="57"/>
      <c r="H41" s="54"/>
      <c r="I41" s="88"/>
      <c r="J41" s="88"/>
      <c r="K41" s="88"/>
      <c r="L41" s="88"/>
    </row>
    <row r="42" spans="2:12" ht="18.75" customHeight="1" x14ac:dyDescent="0.3">
      <c r="B42" s="13" t="str">
        <f>Calculations!B41</f>
        <v>Overall fiscal balance (% of GDP)</v>
      </c>
      <c r="C42" s="57"/>
      <c r="D42" s="50">
        <f ca="1">IF($B42="","",Calculations!G41)</f>
        <v>-3.4006189663453971E-2</v>
      </c>
      <c r="E42" s="50"/>
      <c r="F42" s="50">
        <f ca="1">IF($B42="","",Calculations!F41)</f>
        <v>-3.7117278731907212E-2</v>
      </c>
      <c r="G42" s="57"/>
      <c r="H42" s="54"/>
      <c r="I42" s="88"/>
      <c r="J42" s="88"/>
      <c r="K42" s="88"/>
      <c r="L42" s="88"/>
    </row>
    <row r="43" spans="2:12" ht="18.75" customHeight="1" x14ac:dyDescent="0.3">
      <c r="B43" s="13" t="str">
        <f>Calculations!B42</f>
        <v>Government debt (% of GDP)</v>
      </c>
      <c r="C43" s="57"/>
      <c r="D43" s="50">
        <f ca="1">IF($B43="","",Calculations!G42)</f>
        <v>0.41309482857782065</v>
      </c>
      <c r="E43" s="50"/>
      <c r="F43" s="50">
        <f ca="1">IF($B43="","",Calculations!F42)</f>
        <v>0.41528650146524476</v>
      </c>
      <c r="G43" s="57"/>
      <c r="H43" s="54"/>
      <c r="I43" s="88"/>
      <c r="J43" s="88"/>
      <c r="K43" s="88"/>
      <c r="L43" s="88"/>
    </row>
    <row r="44" spans="2:12" ht="18.75" customHeight="1" x14ac:dyDescent="0.3">
      <c r="B44" s="82" t="str">
        <f>Calculations!B43</f>
        <v>External debt(% of GDP)</v>
      </c>
      <c r="C44" s="57"/>
      <c r="D44" s="50">
        <f ca="1">IF($B44="","",Calculations!G43)</f>
        <v>0.32603920923691831</v>
      </c>
      <c r="E44" s="50"/>
      <c r="F44" s="50">
        <f ca="1">IF($B44="","",Calculations!F43)</f>
        <v>0.32607346413602867</v>
      </c>
      <c r="G44" s="57"/>
      <c r="H44" s="54"/>
      <c r="I44" s="88"/>
      <c r="J44" s="88"/>
      <c r="K44" s="88"/>
      <c r="L44" s="88"/>
    </row>
    <row r="45" spans="2:12" ht="18.75" customHeight="1" x14ac:dyDescent="0.3">
      <c r="B45" s="82" t="str">
        <f>Calculations!B44</f>
        <v>Domestic Debt (% of GDP)</v>
      </c>
      <c r="C45" s="57"/>
      <c r="D45" s="50">
        <f ca="1">IF($B45="","",Calculations!G44)</f>
        <v>8.7055619340902321E-2</v>
      </c>
      <c r="E45" s="50"/>
      <c r="F45" s="50">
        <f ca="1">IF($B45="","",Calculations!F44)</f>
        <v>8.9213037329216066E-2</v>
      </c>
      <c r="G45" s="57"/>
      <c r="H45" s="54"/>
      <c r="I45" s="88"/>
      <c r="J45" s="88"/>
      <c r="K45" s="88"/>
      <c r="L45" s="88"/>
    </row>
    <row r="46" spans="2:12" ht="18.75" customHeight="1" x14ac:dyDescent="0.3">
      <c r="B46" s="13" t="str">
        <f>Calculations!B45</f>
        <v>Net foreign assets</v>
      </c>
      <c r="C46" s="57"/>
      <c r="D46" s="65">
        <f ca="1">IF($B46="","",Calculations!G45)</f>
        <v>1959.6453734232812</v>
      </c>
      <c r="E46" s="65"/>
      <c r="F46" s="65">
        <f ca="1">IF($B46="","",Calculations!F45)</f>
        <v>2204.4027864222853</v>
      </c>
      <c r="G46" s="57"/>
      <c r="H46" s="54">
        <f ca="1">IFERROR(D46/F46-1,"")</f>
        <v>-0.11103116658468848</v>
      </c>
      <c r="I46" s="88"/>
      <c r="J46" s="88"/>
      <c r="K46" s="88"/>
      <c r="L46" s="88"/>
    </row>
    <row r="47" spans="2:12" ht="18.75" customHeight="1" x14ac:dyDescent="0.3">
      <c r="B47" s="13" t="str">
        <f>Calculations!B46</f>
        <v>Net Domestic assets</v>
      </c>
      <c r="C47" s="57"/>
      <c r="D47" s="65">
        <f ca="1">IF($B47="","",Calculations!G46)</f>
        <v>13511.980376029596</v>
      </c>
      <c r="E47" s="65"/>
      <c r="F47" s="65">
        <f ca="1">IF($B47="","",Calculations!F46)</f>
        <v>11139.518481384792</v>
      </c>
      <c r="G47" s="57"/>
      <c r="H47" s="54">
        <f t="shared" ref="H47:H48" ca="1" si="1">IFERROR(D47/F47-1,"")</f>
        <v>0.21297705988004934</v>
      </c>
      <c r="I47" s="88"/>
      <c r="J47" s="88"/>
      <c r="K47" s="88"/>
      <c r="L47" s="88"/>
    </row>
    <row r="48" spans="2:12" ht="17.25" customHeight="1" x14ac:dyDescent="0.3">
      <c r="B48" s="13" t="str">
        <f>Calculations!B47</f>
        <v>Broad money M3</v>
      </c>
      <c r="C48" s="57"/>
      <c r="D48" s="65">
        <f ca="1">IF($B48="","",Calculations!G47)</f>
        <v>15471.625749452878</v>
      </c>
      <c r="E48" s="65"/>
      <c r="F48" s="65">
        <f ca="1">IF($B48="","",Calculations!F47)</f>
        <v>13343.921267807076</v>
      </c>
      <c r="G48" s="57"/>
      <c r="H48" s="54">
        <f t="shared" ca="1" si="1"/>
        <v>0.15945121669587503</v>
      </c>
      <c r="I48" s="88"/>
      <c r="J48" s="88"/>
      <c r="K48" s="88"/>
      <c r="L48" s="88"/>
    </row>
    <row r="49" spans="2:12" ht="17.25" customHeight="1" x14ac:dyDescent="0.3">
      <c r="B49" s="13" t="str">
        <f>Calculations!B48</f>
        <v>Broad money M2</v>
      </c>
      <c r="C49" s="57"/>
      <c r="D49" s="65">
        <f ca="1">IF($B49="","",Calculations!G48)</f>
        <v>6337.6912599517682</v>
      </c>
      <c r="E49" s="65"/>
      <c r="F49" s="65">
        <f ca="1">IF($B49="","",Calculations!F48)</f>
        <v>5762.9321029139082</v>
      </c>
      <c r="G49" s="57"/>
      <c r="H49" s="54">
        <f ca="1">IFERROR(D49/F49-1,"")</f>
        <v>9.9733806814632509E-2</v>
      </c>
      <c r="I49" s="88"/>
      <c r="J49" s="88"/>
      <c r="K49" s="88"/>
      <c r="L49" s="88"/>
    </row>
    <row r="50" spans="2:12" ht="17.25" customHeight="1" x14ac:dyDescent="0.3">
      <c r="B50" s="13" t="str">
        <f>Calculations!B49</f>
        <v>net credit to private sector</v>
      </c>
      <c r="C50" s="57"/>
      <c r="D50" s="65">
        <f ca="1">IF($B50="","",Calculations!G49)</f>
        <v>18301.653313143495</v>
      </c>
      <c r="E50" s="65"/>
      <c r="F50" s="65">
        <f ca="1">IF($B50="","",Calculations!F49)</f>
        <v>15836.298751281</v>
      </c>
      <c r="G50" s="57"/>
      <c r="H50" s="54">
        <f ca="1">IFERROR(D50/F50-1,"")</f>
        <v>0.1556774471473692</v>
      </c>
      <c r="I50" s="88"/>
      <c r="J50" s="88"/>
      <c r="K50" s="88"/>
      <c r="L50" s="88"/>
    </row>
    <row r="51" spans="2:12" ht="33" customHeight="1" x14ac:dyDescent="0.3">
      <c r="B51" s="84" t="str">
        <f>Calculations!B50</f>
        <v>Current account balance (as a % of GDP)</v>
      </c>
      <c r="C51" s="71"/>
      <c r="D51" s="50">
        <f ca="1">IF($B51="","",Calculations!G50)</f>
        <v>-0.1184577014191599</v>
      </c>
      <c r="E51" s="50"/>
      <c r="F51" s="50">
        <f ca="1">IF($B51="","",Calculations!F50)</f>
        <v>-0.11748349511455283</v>
      </c>
      <c r="G51" s="81"/>
      <c r="H51" s="54"/>
      <c r="I51" s="88"/>
      <c r="J51" s="88"/>
      <c r="K51" s="88"/>
      <c r="L51" s="88"/>
    </row>
    <row r="52" spans="2:12" ht="17.25" customHeight="1" x14ac:dyDescent="0.3">
      <c r="B52" s="13" t="str">
        <f>Calculations!B51</f>
        <v>Trade balance (as a % of GDP)</v>
      </c>
      <c r="C52" s="81"/>
      <c r="D52" s="50">
        <f ca="1">IF($B52="","",Calculations!G51)</f>
        <v>-0.17790183041171367</v>
      </c>
      <c r="E52" s="50"/>
      <c r="F52" s="50">
        <f ca="1">IF($B52="","",Calculations!F51)</f>
        <v>-0.20387184567825134</v>
      </c>
      <c r="G52" s="81"/>
      <c r="H52" s="54"/>
      <c r="I52" s="88"/>
      <c r="J52" s="88"/>
      <c r="K52" s="88"/>
      <c r="L52" s="88"/>
    </row>
    <row r="53" spans="2:12" ht="42.75" customHeight="1" x14ac:dyDescent="0.3">
      <c r="B53" s="84" t="str">
        <f>Calculations!B52</f>
        <v>Net private capital and finincial flows</v>
      </c>
      <c r="C53" s="81"/>
      <c r="D53" s="65">
        <f ca="1">IF($B53="","",Calculations!G52)</f>
        <v>18193.536974707109</v>
      </c>
      <c r="E53" s="65"/>
      <c r="F53" s="65">
        <f ca="1">IF($B53="","",Calculations!F52)</f>
        <v>15836.298751281</v>
      </c>
      <c r="G53" s="81"/>
      <c r="H53" s="54">
        <f t="shared" ref="H53:H54" ca="1" si="2">IFERROR(D53/F53-1,"")</f>
        <v>0.1488503254736484</v>
      </c>
      <c r="I53" s="88"/>
      <c r="J53" s="88"/>
      <c r="K53" s="88"/>
      <c r="L53" s="88"/>
    </row>
    <row r="54" spans="2:12" ht="45.75" customHeight="1" x14ac:dyDescent="0.3">
      <c r="B54" s="84" t="str">
        <f>Calculations!B53</f>
        <v>Official international reserves (mln USD)</v>
      </c>
      <c r="C54" s="81"/>
      <c r="D54" s="65">
        <f ca="1">IF($B54="","",Calculations!G53)</f>
        <v>2635.8548595611769</v>
      </c>
      <c r="E54" s="65"/>
      <c r="F54" s="65">
        <f ca="1">IF($B54="","",Calculations!F53)</f>
        <v>2520.576</v>
      </c>
      <c r="G54" s="81"/>
      <c r="H54" s="54">
        <f t="shared" ca="1" si="2"/>
        <v>4.5735125447983638E-2</v>
      </c>
      <c r="I54" s="88"/>
      <c r="J54" s="88"/>
      <c r="K54" s="88"/>
      <c r="L54" s="88"/>
    </row>
    <row r="55" spans="2:12" ht="17.25" customHeight="1" x14ac:dyDescent="0.3">
      <c r="B55" s="13" t="str">
        <f>Calculations!B54</f>
        <v>import multiple</v>
      </c>
      <c r="C55" s="81"/>
      <c r="D55" s="65">
        <f ca="1">IF($B55="","",Calculations!G54)</f>
        <v>3.3</v>
      </c>
      <c r="E55" s="65"/>
      <c r="F55" s="65">
        <f ca="1">IF($B55="","",Calculations!F54)</f>
        <v>3.3232565122452282</v>
      </c>
      <c r="G55" s="81"/>
      <c r="H55" s="54"/>
      <c r="I55" s="88"/>
      <c r="J55" s="88"/>
      <c r="K55" s="88"/>
      <c r="L55" s="88"/>
    </row>
  </sheetData>
  <sheetProtection selectLockedCells="1"/>
  <mergeCells count="46">
    <mergeCell ref="I15:L15"/>
    <mergeCell ref="I16:L16"/>
    <mergeCell ref="I17:L17"/>
    <mergeCell ref="I18:L18"/>
    <mergeCell ref="I19:L19"/>
    <mergeCell ref="I30:L30"/>
    <mergeCell ref="I20:L20"/>
    <mergeCell ref="I26:L26"/>
    <mergeCell ref="I27:L27"/>
    <mergeCell ref="I28:L28"/>
    <mergeCell ref="I21:L21"/>
    <mergeCell ref="I22:L22"/>
    <mergeCell ref="I23:L23"/>
    <mergeCell ref="I24:L24"/>
    <mergeCell ref="I25:L25"/>
    <mergeCell ref="I29:L29"/>
    <mergeCell ref="K2:L2"/>
    <mergeCell ref="J9:L9"/>
    <mergeCell ref="J8:L8"/>
    <mergeCell ref="J10:L10"/>
    <mergeCell ref="J7:L7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9:L49"/>
    <mergeCell ref="I50:L50"/>
    <mergeCell ref="I46:L46"/>
    <mergeCell ref="I47:L47"/>
    <mergeCell ref="I48:L48"/>
    <mergeCell ref="I52:L52"/>
    <mergeCell ref="I53:L53"/>
    <mergeCell ref="I54:L54"/>
    <mergeCell ref="I55:L55"/>
    <mergeCell ref="I51:L51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B16:I55">
    <cfRule type="expression" dxfId="13" priority="1">
      <formula>MOD(ROW(),2)=0</formula>
    </cfRule>
  </conditionalFormatting>
  <conditionalFormatting sqref="H18:H55">
    <cfRule type="iconSet" priority="24">
      <iconSet iconSet="3Arrows">
        <cfvo type="percent" val="0"/>
        <cfvo type="num" val="0"/>
        <cfvo type="num" val="0" gte="0"/>
      </iconSet>
    </cfRule>
  </conditionalFormatting>
  <dataValidations count="1">
    <dataValidation type="list" allowBlank="1" showInputMessage="1" showErrorMessage="1" errorTitle="Whoops!" error="A year included in your financial data needs to be entered for this report to work correctly. Click Cancel and enter a different year or add information for the year on the Financial Data Input sheet. " sqref="K2:L2">
      <formula1>lstYears</formula1>
    </dataValidation>
  </dataValidations>
  <printOptions horizontalCentered="1"/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markers="1">
          <x14:colorSeries theme="8" tint="-0.499984740745262"/>
          <x14:colorNegative theme="9"/>
          <x14:colorAxis rgb="FF000000"/>
          <x14:colorMarkers theme="8" tint="-0.499984740745262"/>
          <x14:colorFirst theme="8" tint="0.39997558519241921"/>
          <x14:colorLast theme="8" tint="0.39997558519241921"/>
          <x14:colorHigh theme="8"/>
          <x14:colorLow theme="8"/>
          <x14:sparklines>
            <x14:sparkline>
              <xm:f>Calculations!C15:G15</xm:f>
              <xm:sqref>I16</xm:sqref>
            </x14:sparkline>
            <x14:sparkline>
              <xm:f>Calculations!C16:G16</xm:f>
              <xm:sqref>I17</xm:sqref>
            </x14:sparkline>
            <x14:sparkline>
              <xm:f>Calculations!C17:G17</xm:f>
              <xm:sqref>I18</xm:sqref>
            </x14:sparkline>
            <x14:sparkline>
              <xm:f>Calculations!C18:G18</xm:f>
              <xm:sqref>I19</xm:sqref>
            </x14:sparkline>
            <x14:sparkline>
              <xm:f>Calculations!C19:G19</xm:f>
              <xm:sqref>I20</xm:sqref>
            </x14:sparkline>
            <x14:sparkline>
              <xm:f>Calculations!C20:G20</xm:f>
              <xm:sqref>I21</xm:sqref>
            </x14:sparkline>
            <x14:sparkline>
              <xm:f>Calculations!C21:G21</xm:f>
              <xm:sqref>I22</xm:sqref>
            </x14:sparkline>
            <x14:sparkline>
              <xm:f>Calculations!C22:G22</xm:f>
              <xm:sqref>I23</xm:sqref>
            </x14:sparkline>
            <x14:sparkline>
              <xm:f>Calculations!C23:G23</xm:f>
              <xm:sqref>I24</xm:sqref>
            </x14:sparkline>
            <x14:sparkline>
              <xm:f>Calculations!C24:G24</xm:f>
              <xm:sqref>I25</xm:sqref>
            </x14:sparkline>
            <x14:sparkline>
              <xm:f>Calculations!C25:G25</xm:f>
              <xm:sqref>I26</xm:sqref>
            </x14:sparkline>
            <x14:sparkline>
              <xm:f>Calculations!C26:G26</xm:f>
              <xm:sqref>I27</xm:sqref>
            </x14:sparkline>
            <x14:sparkline>
              <xm:f>Calculations!C27:G27</xm:f>
              <xm:sqref>I28</xm:sqref>
            </x14:sparkline>
            <x14:sparkline>
              <xm:f>Calculations!C28:G28</xm:f>
              <xm:sqref>I29</xm:sqref>
            </x14:sparkline>
            <x14:sparkline>
              <xm:f>Calculations!C29:G29</xm:f>
              <xm:sqref>I30</xm:sqref>
            </x14:sparkline>
            <x14:sparkline>
              <xm:f>Calculations!C30:G30</xm:f>
              <xm:sqref>I31</xm:sqref>
            </x14:sparkline>
            <x14:sparkline>
              <xm:f>Calculations!C31:G31</xm:f>
              <xm:sqref>I32</xm:sqref>
            </x14:sparkline>
            <x14:sparkline>
              <xm:f>Calculations!C32:G32</xm:f>
              <xm:sqref>I33</xm:sqref>
            </x14:sparkline>
            <x14:sparkline>
              <xm:f>Calculations!C33:G33</xm:f>
              <xm:sqref>I34</xm:sqref>
            </x14:sparkline>
            <x14:sparkline>
              <xm:f>Calculations!C34:G34</xm:f>
              <xm:sqref>I35</xm:sqref>
            </x14:sparkline>
            <x14:sparkline>
              <xm:f>Calculations!C35:G35</xm:f>
              <xm:sqref>I36</xm:sqref>
            </x14:sparkline>
            <x14:sparkline>
              <xm:f>Calculations!C36:G36</xm:f>
              <xm:sqref>I37</xm:sqref>
            </x14:sparkline>
            <x14:sparkline>
              <xm:f>Calculations!C37:G37</xm:f>
              <xm:sqref>I38</xm:sqref>
            </x14:sparkline>
            <x14:sparkline>
              <xm:f>Calculations!C38:G38</xm:f>
              <xm:sqref>I39</xm:sqref>
            </x14:sparkline>
            <x14:sparkline>
              <xm:f>Calculations!C39:G39</xm:f>
              <xm:sqref>I40</xm:sqref>
            </x14:sparkline>
            <x14:sparkline>
              <xm:f>Calculations!C40:G40</xm:f>
              <xm:sqref>I41</xm:sqref>
            </x14:sparkline>
            <x14:sparkline>
              <xm:f>Calculations!C41:G41</xm:f>
              <xm:sqref>I42</xm:sqref>
            </x14:sparkline>
            <x14:sparkline>
              <xm:f>Calculations!C42:G42</xm:f>
              <xm:sqref>I43</xm:sqref>
            </x14:sparkline>
            <x14:sparkline>
              <xm:f>Calculations!C43:G43</xm:f>
              <xm:sqref>I44</xm:sqref>
            </x14:sparkline>
            <x14:sparkline>
              <xm:f>Calculations!C44:G44</xm:f>
              <xm:sqref>I45</xm:sqref>
            </x14:sparkline>
            <x14:sparkline>
              <xm:f>Calculations!C45:G45</xm:f>
              <xm:sqref>I46</xm:sqref>
            </x14:sparkline>
            <x14:sparkline>
              <xm:f>Calculations!C46:G46</xm:f>
              <xm:sqref>I47</xm:sqref>
            </x14:sparkline>
            <x14:sparkline>
              <xm:f>Calculations!C47:G47</xm:f>
              <xm:sqref>I48</xm:sqref>
            </x14:sparkline>
            <x14:sparkline>
              <xm:f>Calculations!C48:G48</xm:f>
              <xm:sqref>I49</xm:sqref>
            </x14:sparkline>
            <x14:sparkline>
              <xm:f>Calculations!C49:G49</xm:f>
              <xm:sqref>I50</xm:sqref>
            </x14:sparkline>
            <x14:sparkline>
              <xm:f>Calculations!C50:G50</xm:f>
              <xm:sqref>I51</xm:sqref>
            </x14:sparkline>
            <x14:sparkline>
              <xm:f>Calculations!C51:G51</xm:f>
              <xm:sqref>I52</xm:sqref>
            </x14:sparkline>
            <x14:sparkline>
              <xm:f>Calculations!C52:G52</xm:f>
              <xm:sqref>I53</xm:sqref>
            </x14:sparkline>
            <x14:sparkline>
              <xm:f>Calculations!C53:G53</xm:f>
              <xm:sqref>I54</xm:sqref>
            </x14:sparkline>
            <x14:sparkline>
              <xm:f>Calculations!C54:G54</xm:f>
              <xm:sqref>I55</xm:sqref>
            </x14:sparkline>
          </x14:sparklines>
        </x14:sparklineGroup>
        <x14:sparklineGroup displayEmptyCellsAs="gap" markers="1" first="1" last="1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Calculations!C8:G8</xm:f>
              <xm:sqref>B10</xm:sqref>
            </x14:sparkline>
            <x14:sparkline>
              <xm:f>Calculations!C9:G9</xm:f>
              <xm:sqref>D10</xm:sqref>
            </x14:sparkline>
            <x14:sparkline>
              <xm:f>Calculations!C10:G10</xm:f>
              <xm:sqref>F10</xm:sqref>
            </x14:sparkline>
            <x14:sparkline>
              <xm:f>Calculations!C11:G11</xm:f>
              <xm:sqref>H10</xm:sqref>
            </x14:sparkline>
            <x14:sparkline>
              <xm:f>Calculations!C12:G12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CCCC"/>
    <pageSetUpPr autoPageBreaks="0" fitToPage="1"/>
  </sheetPr>
  <dimension ref="B1:Q43"/>
  <sheetViews>
    <sheetView showGridLines="0" zoomScaleNormal="100" workbookViewId="0">
      <pane ySplit="3" topLeftCell="A4" activePane="bottomLeft" state="frozen"/>
      <selection pane="bottomLeft" activeCell="M18" sqref="M18"/>
    </sheetView>
  </sheetViews>
  <sheetFormatPr defaultRowHeight="15" x14ac:dyDescent="0.3"/>
  <cols>
    <col min="1" max="1" width="2.140625" customWidth="1"/>
    <col min="2" max="2" width="21.42578125" customWidth="1"/>
    <col min="3" max="9" width="14" customWidth="1"/>
    <col min="11" max="11" width="14.140625" bestFit="1" customWidth="1"/>
    <col min="12" max="16" width="12.5703125" bestFit="1" customWidth="1"/>
    <col min="17" max="17" width="9.42578125" bestFit="1" customWidth="1"/>
  </cols>
  <sheetData>
    <row r="1" spans="2:17" ht="8.25" customHeight="1" x14ac:dyDescent="0.3"/>
    <row r="2" spans="2:17" ht="25.5" customHeight="1" x14ac:dyDescent="0.3">
      <c r="B2" s="16"/>
    </row>
    <row r="3" spans="2:17" ht="25.5" customHeight="1" x14ac:dyDescent="0.3">
      <c r="B3" s="55" t="s">
        <v>0</v>
      </c>
      <c r="C3" s="56">
        <v>2014</v>
      </c>
      <c r="D3" s="56">
        <v>2015</v>
      </c>
      <c r="E3" s="56">
        <v>2016</v>
      </c>
      <c r="F3" s="56">
        <v>2017</v>
      </c>
      <c r="G3" s="56">
        <v>2018</v>
      </c>
      <c r="H3" s="56">
        <v>2019</v>
      </c>
      <c r="I3" s="56">
        <v>2020</v>
      </c>
    </row>
    <row r="4" spans="2:17" s="5" customFormat="1" ht="19.5" customHeight="1" x14ac:dyDescent="0.3">
      <c r="B4" s="14" t="s">
        <v>12</v>
      </c>
      <c r="C4" s="45">
        <v>4.7025417212964493E-2</v>
      </c>
      <c r="D4" s="45">
        <v>2.7835590886044148E-2</v>
      </c>
      <c r="E4" s="45">
        <v>3.2068292387015696E-2</v>
      </c>
      <c r="F4" s="45">
        <v>4.5789946925396396E-2</v>
      </c>
      <c r="G4" s="45">
        <v>4.2638923979268384E-2</v>
      </c>
      <c r="H4" s="45">
        <v>5.1500622595255008E-2</v>
      </c>
      <c r="I4" s="66">
        <v>4.8274334767758553E-2</v>
      </c>
    </row>
    <row r="5" spans="2:17" s="5" customFormat="1" ht="19.5" customHeight="1" x14ac:dyDescent="0.3">
      <c r="B5" s="15" t="s">
        <v>13</v>
      </c>
      <c r="C5" s="40">
        <v>3.068816273156405E-2</v>
      </c>
      <c r="D5" s="40">
        <v>4.0034746956628231E-2</v>
      </c>
      <c r="E5" s="40">
        <v>4.0416199172654155E-2</v>
      </c>
      <c r="F5" s="40">
        <v>3.6567768588481542E-2</v>
      </c>
      <c r="G5" s="40">
        <v>4.158452333759155E-2</v>
      </c>
      <c r="H5" s="40">
        <v>4.5920088183523333E-2</v>
      </c>
      <c r="I5" s="41">
        <v>4.9577105034134039E-2</v>
      </c>
    </row>
    <row r="6" spans="2:17" s="5" customFormat="1" ht="19.5" customHeight="1" x14ac:dyDescent="0.3">
      <c r="B6" s="15" t="s">
        <v>14</v>
      </c>
      <c r="C6" s="40">
        <v>3.6857892178032703E-2</v>
      </c>
      <c r="D6" s="40">
        <v>5.7940081747841266E-2</v>
      </c>
      <c r="E6" s="40">
        <v>4.710420555030459E-2</v>
      </c>
      <c r="F6" s="40">
        <v>5.1455330785085795E-2</v>
      </c>
      <c r="G6" s="40">
        <v>5.0479573288928492E-2</v>
      </c>
      <c r="H6" s="40">
        <v>4.7865397833452672E-2</v>
      </c>
      <c r="I6" s="41">
        <v>4.4720839845118432E-2</v>
      </c>
    </row>
    <row r="7" spans="2:17" s="5" customFormat="1" ht="19.5" customHeight="1" x14ac:dyDescent="0.3">
      <c r="B7" s="15" t="s">
        <v>15</v>
      </c>
      <c r="C7" s="38">
        <v>29150.481302203254</v>
      </c>
      <c r="D7" s="38">
        <v>31691.556353659733</v>
      </c>
      <c r="E7" s="38">
        <v>34257.409488083344</v>
      </c>
      <c r="F7" s="38">
        <v>37671.381354047218</v>
      </c>
      <c r="G7" s="38">
        <v>41258.523026268638</v>
      </c>
      <c r="H7" s="38">
        <v>45462.449206746729</v>
      </c>
      <c r="I7" s="39">
        <v>49780.268293672219</v>
      </c>
    </row>
    <row r="8" spans="2:17" s="5" customFormat="1" ht="19.5" customHeight="1" x14ac:dyDescent="0.3">
      <c r="B8" s="15" t="s">
        <v>16</v>
      </c>
      <c r="C8" s="38">
        <v>16497.753318699535</v>
      </c>
      <c r="D8" s="38">
        <v>13941.33451119753</v>
      </c>
      <c r="E8" s="38">
        <v>15247.949316191134</v>
      </c>
      <c r="F8" s="38">
        <v>17123.35516093055</v>
      </c>
      <c r="G8" s="38">
        <v>20629.261513134319</v>
      </c>
      <c r="H8" s="38">
        <v>22731.224603373365</v>
      </c>
      <c r="I8" s="39">
        <v>24890.13414683611</v>
      </c>
    </row>
    <row r="9" spans="2:17" s="5" customFormat="1" ht="19.5" customHeight="1" x14ac:dyDescent="0.3">
      <c r="B9" s="15" t="s">
        <v>17</v>
      </c>
      <c r="C9" s="67">
        <v>7870.1844045932721</v>
      </c>
      <c r="D9" s="67">
        <v>8533.6877921371506</v>
      </c>
      <c r="E9" s="67">
        <v>9207.9909386311556</v>
      </c>
      <c r="F9" s="67">
        <v>10125.62664069649</v>
      </c>
      <c r="G9" s="67">
        <v>11089.808361001138</v>
      </c>
      <c r="H9" s="67">
        <v>12219.774542185443</v>
      </c>
      <c r="I9" s="68">
        <v>13380.353804341528</v>
      </c>
    </row>
    <row r="10" spans="2:17" s="5" customFormat="1" ht="19.5" customHeight="1" x14ac:dyDescent="0.3">
      <c r="B10" s="15" t="s">
        <v>18</v>
      </c>
      <c r="C10" s="67">
        <v>4453.9602573961165</v>
      </c>
      <c r="D10" s="67">
        <v>3754.0281959225385</v>
      </c>
      <c r="E10" s="67">
        <v>4098.4704107599</v>
      </c>
      <c r="F10" s="67">
        <v>4602.5575639529488</v>
      </c>
      <c r="G10" s="67">
        <v>5544.9041805005691</v>
      </c>
      <c r="H10" s="67">
        <v>6109.8872710927217</v>
      </c>
      <c r="I10" s="68">
        <v>6690.1769021707642</v>
      </c>
    </row>
    <row r="11" spans="2:17" s="5" customFormat="1" ht="19.5" customHeight="1" x14ac:dyDescent="0.3">
      <c r="B11" s="15" t="s">
        <v>19</v>
      </c>
      <c r="C11" s="67">
        <v>34259.549574719102</v>
      </c>
      <c r="D11" s="67">
        <f>D12+D15</f>
        <v>37988.709441451661</v>
      </c>
      <c r="E11" s="67">
        <f t="shared" ref="E11:I11" si="0">E12+E15</f>
        <v>40324.028007087079</v>
      </c>
      <c r="F11" s="67">
        <f t="shared" si="0"/>
        <v>43524.069932691338</v>
      </c>
      <c r="G11" s="67">
        <f t="shared" si="0"/>
        <v>47448.857524338076</v>
      </c>
      <c r="H11" s="67">
        <f t="shared" si="0"/>
        <v>52194.920478122498</v>
      </c>
      <c r="I11" s="67">
        <f t="shared" si="0"/>
        <v>57631.17294623339</v>
      </c>
    </row>
    <row r="12" spans="2:17" s="5" customFormat="1" ht="19.5" customHeight="1" x14ac:dyDescent="0.3">
      <c r="B12" s="15" t="s">
        <v>20</v>
      </c>
      <c r="C12" s="67">
        <v>25570.696804347215</v>
      </c>
      <c r="D12" s="67">
        <v>27807.937215736874</v>
      </c>
      <c r="E12" s="67">
        <v>29387.504115452939</v>
      </c>
      <c r="F12" s="67">
        <v>31656.586996791088</v>
      </c>
      <c r="G12" s="67">
        <v>34136.116769425978</v>
      </c>
      <c r="H12" s="67">
        <v>37219.847890646219</v>
      </c>
      <c r="I12" s="67">
        <v>40623.359932717431</v>
      </c>
      <c r="K12" s="86"/>
      <c r="L12" s="86"/>
      <c r="M12" s="86"/>
      <c r="N12" s="86"/>
      <c r="O12" s="86"/>
      <c r="P12" s="86"/>
      <c r="Q12" s="86"/>
    </row>
    <row r="13" spans="2:17" s="5" customFormat="1" ht="19.5" customHeight="1" x14ac:dyDescent="0.3">
      <c r="B13" s="64" t="s">
        <v>21</v>
      </c>
      <c r="C13" s="67">
        <v>22905.196804347215</v>
      </c>
      <c r="D13" s="67">
        <v>25003.104576606875</v>
      </c>
      <c r="E13" s="67">
        <v>26482.759466903542</v>
      </c>
      <c r="F13" s="67">
        <v>28711.914589032458</v>
      </c>
      <c r="G13" s="67">
        <v>31151.516603792425</v>
      </c>
      <c r="H13" s="67">
        <v>34165.374144735266</v>
      </c>
      <c r="I13" s="67">
        <v>37555.505633492154</v>
      </c>
      <c r="K13" s="86"/>
      <c r="L13" s="86"/>
      <c r="M13" s="86"/>
      <c r="N13" s="86"/>
      <c r="O13" s="86"/>
      <c r="P13" s="86"/>
      <c r="Q13" s="86"/>
    </row>
    <row r="14" spans="2:17" s="5" customFormat="1" ht="19.5" customHeight="1" x14ac:dyDescent="0.3">
      <c r="B14" s="64" t="s">
        <v>22</v>
      </c>
      <c r="C14" s="67">
        <v>2665.5</v>
      </c>
      <c r="D14" s="67">
        <v>2804.8326391300002</v>
      </c>
      <c r="E14" s="67">
        <v>2904.7446485493947</v>
      </c>
      <c r="F14" s="67">
        <v>2944.6724077586291</v>
      </c>
      <c r="G14" s="67">
        <v>2984.6001656335538</v>
      </c>
      <c r="H14" s="67">
        <v>3054.4737459109556</v>
      </c>
      <c r="I14" s="67">
        <v>3067.8542992252806</v>
      </c>
      <c r="K14" s="86"/>
      <c r="L14" s="86"/>
      <c r="M14" s="86"/>
      <c r="N14" s="86"/>
      <c r="O14" s="86"/>
      <c r="P14" s="86"/>
      <c r="Q14" s="86"/>
    </row>
    <row r="15" spans="2:17" s="5" customFormat="1" ht="19.5" customHeight="1" x14ac:dyDescent="0.3">
      <c r="B15" s="15" t="s">
        <v>23</v>
      </c>
      <c r="C15" s="67">
        <v>8688.8527703718883</v>
      </c>
      <c r="D15" s="67">
        <v>10180.772225714791</v>
      </c>
      <c r="E15" s="67">
        <v>10936.52389163414</v>
      </c>
      <c r="F15" s="67">
        <v>11867.482935900251</v>
      </c>
      <c r="G15" s="67">
        <v>13312.7407549121</v>
      </c>
      <c r="H15" s="67">
        <v>14975.072587476279</v>
      </c>
      <c r="I15" s="67">
        <v>17007.813013515959</v>
      </c>
      <c r="K15" s="86"/>
      <c r="L15" s="86"/>
      <c r="M15" s="86"/>
      <c r="N15" s="86"/>
      <c r="O15" s="86"/>
      <c r="P15" s="86"/>
      <c r="Q15" s="86"/>
    </row>
    <row r="16" spans="2:17" s="5" customFormat="1" ht="19.5" customHeight="1" x14ac:dyDescent="0.3">
      <c r="B16" s="64" t="s">
        <v>21</v>
      </c>
      <c r="C16" s="67">
        <v>7244.9136180094893</v>
      </c>
      <c r="D16" s="67">
        <v>8404.3910725047899</v>
      </c>
      <c r="E16" s="67">
        <v>9165.5438231507269</v>
      </c>
      <c r="F16" s="67">
        <v>10019.403766916446</v>
      </c>
      <c r="G16" s="67">
        <v>11065.076902010525</v>
      </c>
      <c r="H16" s="67">
        <v>12402.74618265611</v>
      </c>
      <c r="I16" s="67">
        <v>13997.803497471861</v>
      </c>
      <c r="K16" s="86"/>
      <c r="L16" s="86"/>
      <c r="M16" s="86"/>
      <c r="N16" s="86"/>
      <c r="O16" s="86"/>
      <c r="P16" s="86"/>
      <c r="Q16" s="86"/>
    </row>
    <row r="17" spans="2:17" ht="19.5" customHeight="1" x14ac:dyDescent="0.3">
      <c r="B17" s="64" t="s">
        <v>22</v>
      </c>
      <c r="C17" s="67">
        <v>1443.9391523623997</v>
      </c>
      <c r="D17" s="85">
        <v>1776.3811532099999</v>
      </c>
      <c r="E17" s="85">
        <v>1770.9800684834131</v>
      </c>
      <c r="F17" s="85">
        <v>1848.0791689838034</v>
      </c>
      <c r="G17" s="85">
        <v>2247.6638529015745</v>
      </c>
      <c r="H17" s="85">
        <v>2572.3264048201681</v>
      </c>
      <c r="I17" s="85">
        <v>3010.009516044096</v>
      </c>
      <c r="K17" s="87"/>
      <c r="L17" s="87"/>
      <c r="M17" s="87"/>
      <c r="N17" s="87"/>
      <c r="O17" s="87"/>
      <c r="P17" s="87"/>
      <c r="Q17" s="87"/>
    </row>
    <row r="18" spans="2:17" ht="19.5" customHeight="1" x14ac:dyDescent="0.3">
      <c r="B18" s="15" t="s">
        <v>37</v>
      </c>
      <c r="C18" s="59">
        <v>8688.8527703718864</v>
      </c>
      <c r="D18" s="59">
        <v>10180.772225714787</v>
      </c>
      <c r="E18" s="59">
        <v>10936.523891634144</v>
      </c>
      <c r="F18" s="59">
        <v>11867.482935900247</v>
      </c>
      <c r="G18" s="59">
        <v>13312.7407549121</v>
      </c>
      <c r="H18" s="59">
        <v>14975.072587476265</v>
      </c>
      <c r="I18" s="60">
        <v>17007.813013515959</v>
      </c>
      <c r="K18" s="85"/>
      <c r="L18" s="85"/>
      <c r="M18" s="85"/>
      <c r="N18" s="85"/>
      <c r="O18" s="85"/>
      <c r="P18" s="85"/>
    </row>
    <row r="19" spans="2:17" ht="19.5" customHeight="1" x14ac:dyDescent="0.3">
      <c r="B19" s="15" t="s">
        <v>22</v>
      </c>
      <c r="C19" s="59">
        <v>749.5029906057996</v>
      </c>
      <c r="D19" s="59">
        <v>1080.1855852132667</v>
      </c>
      <c r="E19" s="59">
        <v>977.01950959736314</v>
      </c>
      <c r="F19" s="59">
        <v>782.11093950750546</v>
      </c>
      <c r="G19" s="59">
        <v>1557.5246206442407</v>
      </c>
      <c r="H19" s="59">
        <v>2221.2286798698206</v>
      </c>
      <c r="I19" s="60">
        <v>2659.8862908700085</v>
      </c>
      <c r="K19" s="85"/>
      <c r="L19" s="85"/>
      <c r="M19" s="85"/>
      <c r="N19" s="85"/>
      <c r="O19" s="85"/>
      <c r="P19" s="85"/>
    </row>
    <row r="20" spans="2:17" ht="19.5" customHeight="1" x14ac:dyDescent="0.3">
      <c r="B20" s="64" t="s">
        <v>38</v>
      </c>
      <c r="C20" s="59">
        <v>7939.3497797660866</v>
      </c>
      <c r="D20" s="59">
        <v>9100.5866405015204</v>
      </c>
      <c r="E20" s="59">
        <v>5896.1950460529042</v>
      </c>
      <c r="F20" s="59">
        <v>7442.4060335940303</v>
      </c>
      <c r="G20" s="59">
        <v>7604.7525112576877</v>
      </c>
      <c r="H20" s="59">
        <v>8280.1513257809129</v>
      </c>
      <c r="I20" s="60">
        <v>9055.9504596813422</v>
      </c>
      <c r="K20" s="85"/>
      <c r="L20" s="85"/>
      <c r="M20" s="85"/>
      <c r="N20" s="85"/>
      <c r="O20" s="85"/>
      <c r="P20" s="85"/>
    </row>
    <row r="21" spans="2:17" ht="19.5" customHeight="1" x14ac:dyDescent="0.3">
      <c r="B21" s="64" t="s">
        <v>24</v>
      </c>
      <c r="C21" s="59">
        <v>8118.8366391870004</v>
      </c>
      <c r="D21" s="59">
        <v>8963.1602021981271</v>
      </c>
      <c r="E21" s="59">
        <v>9462.0195095973631</v>
      </c>
      <c r="F21" s="59">
        <v>9462.1109395075055</v>
      </c>
      <c r="G21" s="59">
        <v>10497.524620644241</v>
      </c>
      <c r="H21" s="59">
        <v>11476.228679869821</v>
      </c>
      <c r="I21" s="60">
        <v>12334.886290870008</v>
      </c>
      <c r="K21" s="85"/>
      <c r="L21" s="85"/>
      <c r="M21" s="85"/>
      <c r="N21" s="85"/>
      <c r="O21" s="85"/>
      <c r="P21" s="85"/>
    </row>
    <row r="22" spans="2:17" ht="19.5" customHeight="1" x14ac:dyDescent="0.3">
      <c r="B22" s="15" t="s">
        <v>25</v>
      </c>
      <c r="C22" s="59">
        <v>7241.5766391870002</v>
      </c>
      <c r="D22" s="59">
        <v>8010.8462293921257</v>
      </c>
      <c r="E22" s="59">
        <v>8565.0668964847082</v>
      </c>
      <c r="F22" s="59">
        <v>8541.2486494643763</v>
      </c>
      <c r="G22" s="59">
        <v>9583.0928000304611</v>
      </c>
      <c r="H22" s="59">
        <v>10553.0462545966</v>
      </c>
      <c r="I22" s="60">
        <v>11406.050243608035</v>
      </c>
      <c r="K22" s="85"/>
      <c r="L22" s="85"/>
      <c r="M22" s="85"/>
      <c r="N22" s="85"/>
      <c r="O22" s="85"/>
      <c r="P22" s="85"/>
    </row>
    <row r="23" spans="2:17" x14ac:dyDescent="0.3">
      <c r="B23" s="64" t="s">
        <v>26</v>
      </c>
      <c r="C23" s="74">
        <v>3037.9493206800003</v>
      </c>
      <c r="D23" s="74">
        <v>3565.4159901922403</v>
      </c>
      <c r="E23" s="74">
        <v>3687.3757974256901</v>
      </c>
      <c r="F23" s="74">
        <v>3304.3134278599114</v>
      </c>
      <c r="G23" s="74">
        <v>3902.8680742373563</v>
      </c>
      <c r="H23" s="74">
        <v>4379.0209750129734</v>
      </c>
      <c r="I23" s="75">
        <v>4823.5204271393623</v>
      </c>
      <c r="K23" s="85"/>
      <c r="L23" s="85"/>
      <c r="M23" s="85"/>
      <c r="N23" s="85"/>
      <c r="O23" s="85"/>
      <c r="P23" s="85"/>
    </row>
    <row r="24" spans="2:17" x14ac:dyDescent="0.3">
      <c r="B24" s="74" t="s">
        <v>27</v>
      </c>
      <c r="C24" s="74">
        <v>4203.6273185069995</v>
      </c>
      <c r="D24" s="74">
        <v>4445.4302391998854</v>
      </c>
      <c r="E24" s="74">
        <v>4877.6910990590186</v>
      </c>
      <c r="F24" s="74">
        <v>5236.9352216044645</v>
      </c>
      <c r="G24" s="74">
        <v>5680.2247257931049</v>
      </c>
      <c r="H24" s="75">
        <v>6174.0252795836268</v>
      </c>
      <c r="I24" s="74">
        <v>6582.5298164686728</v>
      </c>
    </row>
    <row r="25" spans="2:17" x14ac:dyDescent="0.3">
      <c r="B25" s="15" t="s">
        <v>28</v>
      </c>
      <c r="C25" s="67">
        <f>C26+C27</f>
        <v>8813.2728009435996</v>
      </c>
      <c r="D25" s="67">
        <f t="shared" ref="D25:I25" si="1">D26+D27</f>
        <v>9659.3557701948594</v>
      </c>
      <c r="E25" s="67">
        <f t="shared" si="1"/>
        <v>10258</v>
      </c>
      <c r="F25" s="67">
        <f t="shared" si="1"/>
        <v>10530</v>
      </c>
      <c r="G25" s="67">
        <f t="shared" si="1"/>
        <v>11190</v>
      </c>
      <c r="H25" s="67">
        <f t="shared" si="1"/>
        <v>11830</v>
      </c>
      <c r="I25" s="67">
        <f t="shared" si="1"/>
        <v>12675</v>
      </c>
    </row>
    <row r="26" spans="2:17" x14ac:dyDescent="0.3">
      <c r="B26" s="15" t="s">
        <v>29</v>
      </c>
      <c r="C26" s="67">
        <v>7369.3336485812006</v>
      </c>
      <c r="D26" s="67">
        <v>7882.9746169848604</v>
      </c>
      <c r="E26" s="67">
        <v>8485</v>
      </c>
      <c r="F26" s="67">
        <v>8680</v>
      </c>
      <c r="G26" s="67">
        <v>8940</v>
      </c>
      <c r="H26" s="67">
        <v>9255</v>
      </c>
      <c r="I26" s="68">
        <v>9675</v>
      </c>
    </row>
    <row r="27" spans="2:17" x14ac:dyDescent="0.3">
      <c r="B27" s="15" t="s">
        <v>30</v>
      </c>
      <c r="C27" s="67">
        <v>1443.9391523623997</v>
      </c>
      <c r="D27" s="67">
        <v>1776.3811532099999</v>
      </c>
      <c r="E27" s="67">
        <v>1772.9999999999998</v>
      </c>
      <c r="F27" s="67">
        <v>1849.9999999999998</v>
      </c>
      <c r="G27" s="67">
        <v>2249.9999999999995</v>
      </c>
      <c r="H27" s="67">
        <v>2574.9999999999995</v>
      </c>
      <c r="I27" s="68">
        <v>2999.9999999999991</v>
      </c>
    </row>
    <row r="28" spans="2:17" x14ac:dyDescent="0.3">
      <c r="B28" s="15" t="s">
        <v>31</v>
      </c>
      <c r="C28" s="40">
        <v>2.5711513399579809E-2</v>
      </c>
      <c r="D28" s="40">
        <v>3.4084333794118862E-2</v>
      </c>
      <c r="E28" s="40">
        <v>3.0829016369356602E-2</v>
      </c>
      <c r="F28" s="40">
        <v>2.2830416870241392E-2</v>
      </c>
      <c r="G28" s="40">
        <v>4.134503606348134E-2</v>
      </c>
      <c r="H28" s="40">
        <v>5.3836844291677621E-2</v>
      </c>
      <c r="I28" s="41">
        <v>5.8507324996368112E-2</v>
      </c>
    </row>
    <row r="29" spans="2:17" x14ac:dyDescent="0.3">
      <c r="B29" s="64" t="s">
        <v>32</v>
      </c>
      <c r="C29" s="40">
        <v>-1.9886386184395019E-2</v>
      </c>
      <c r="D29" s="40">
        <v>-1.076383194659168E-2</v>
      </c>
      <c r="E29" s="40">
        <v>-1.5061865392423308E-2</v>
      </c>
      <c r="F29" s="40">
        <v>-2.3834779299804723E-2</v>
      </c>
      <c r="G29" s="40">
        <v>-1.3148201621526138E-2</v>
      </c>
      <c r="H29" s="40">
        <v>-5.5819984307514782E-3</v>
      </c>
      <c r="I29" s="41">
        <v>-5.2252371882667171E-3</v>
      </c>
    </row>
    <row r="30" spans="2:17" x14ac:dyDescent="0.3">
      <c r="B30" s="64" t="s">
        <v>33</v>
      </c>
      <c r="C30" s="40">
        <v>-3.2255677726389112E-2</v>
      </c>
      <c r="D30" s="40">
        <v>-3.7117278731907212E-2</v>
      </c>
      <c r="E30" s="40">
        <v>-3.4006189663453971E-2</v>
      </c>
      <c r="F30" s="40">
        <v>-3.86997097867409E-2</v>
      </c>
      <c r="G30" s="40">
        <v>-2.7084250262605646E-2</v>
      </c>
      <c r="H30" s="40">
        <v>-1.8889177235672409E-2</v>
      </c>
      <c r="I30" s="41">
        <v>-1.9085586276154799E-2</v>
      </c>
    </row>
    <row r="31" spans="2:17" x14ac:dyDescent="0.3">
      <c r="B31" s="15" t="s">
        <v>34</v>
      </c>
      <c r="C31" s="40">
        <v>0.3566714197619153</v>
      </c>
      <c r="D31" s="40">
        <v>0.41528650146524476</v>
      </c>
      <c r="E31" s="40">
        <v>0.41309482857782065</v>
      </c>
      <c r="F31" s="40">
        <v>0.37739221894693253</v>
      </c>
      <c r="G31" s="40">
        <v>0.34283936899520273</v>
      </c>
      <c r="H31" s="40">
        <v>0.3309669466238756</v>
      </c>
      <c r="I31" s="41">
        <v>0.32176716898161184</v>
      </c>
      <c r="J31" s="42"/>
    </row>
    <row r="32" spans="2:17" x14ac:dyDescent="0.3">
      <c r="B32" s="15" t="s">
        <v>35</v>
      </c>
      <c r="C32" s="40">
        <v>0.2684944880209727</v>
      </c>
      <c r="D32" s="40">
        <v>0.32607346413602867</v>
      </c>
      <c r="E32" s="40">
        <v>0.32603920923691831</v>
      </c>
      <c r="F32" s="40">
        <v>0.29437694614319132</v>
      </c>
      <c r="G32" s="40">
        <v>0.26352727151860178</v>
      </c>
      <c r="H32" s="40">
        <v>0.25579941694549513</v>
      </c>
      <c r="I32" s="41">
        <v>0.25020668684470015</v>
      </c>
      <c r="J32" s="42"/>
    </row>
    <row r="33" spans="2:10" x14ac:dyDescent="0.3">
      <c r="B33" s="15" t="s">
        <v>36</v>
      </c>
      <c r="C33" s="40">
        <v>8.8176931740942613E-2</v>
      </c>
      <c r="D33" s="40">
        <v>8.9213037329216066E-2</v>
      </c>
      <c r="E33" s="40">
        <v>8.7055619340902321E-2</v>
      </c>
      <c r="F33" s="40">
        <v>8.3015272803741227E-2</v>
      </c>
      <c r="G33" s="40">
        <v>7.9312097476600882E-2</v>
      </c>
      <c r="H33" s="40">
        <v>7.5167529678380501E-2</v>
      </c>
      <c r="I33" s="41">
        <v>7.1560482136911643E-2</v>
      </c>
      <c r="J33" s="42"/>
    </row>
    <row r="34" spans="2:10" x14ac:dyDescent="0.3">
      <c r="B34" s="15" t="s">
        <v>39</v>
      </c>
      <c r="C34" s="59">
        <v>923.30328697508548</v>
      </c>
      <c r="D34" s="59">
        <v>2204.4027864222853</v>
      </c>
      <c r="E34" s="59">
        <v>1959.6453734232812</v>
      </c>
      <c r="F34" s="59">
        <v>2148.0917214810679</v>
      </c>
      <c r="G34" s="59">
        <v>1177.4375212497125</v>
      </c>
      <c r="H34" s="59">
        <v>1104.6598252803387</v>
      </c>
      <c r="I34" s="60">
        <v>1126.517731524709</v>
      </c>
    </row>
    <row r="35" spans="2:10" x14ac:dyDescent="0.3">
      <c r="B35" s="15" t="s">
        <v>40</v>
      </c>
      <c r="C35" s="59">
        <v>10266.532619375645</v>
      </c>
      <c r="D35" s="59">
        <v>11139.518481384792</v>
      </c>
      <c r="E35" s="59">
        <v>13511.980376029596</v>
      </c>
      <c r="F35" s="59">
        <v>16097.907022574764</v>
      </c>
      <c r="G35" s="59">
        <v>20404.345315538441</v>
      </c>
      <c r="H35" s="59">
        <v>24970.742775140297</v>
      </c>
      <c r="I35" s="60">
        <v>30117.873802993392</v>
      </c>
    </row>
    <row r="36" spans="2:10" x14ac:dyDescent="0.3">
      <c r="B36" s="15" t="s">
        <v>41</v>
      </c>
      <c r="C36" s="59">
        <v>11189.835906350731</v>
      </c>
      <c r="D36" s="59">
        <v>13343.921267807076</v>
      </c>
      <c r="E36" s="59">
        <v>15471.625749452878</v>
      </c>
      <c r="F36" s="59">
        <v>18245.998744055833</v>
      </c>
      <c r="G36" s="59">
        <v>21581.782836788156</v>
      </c>
      <c r="H36" s="59">
        <v>26075.402600420635</v>
      </c>
      <c r="I36" s="60">
        <v>31244.391534518101</v>
      </c>
    </row>
    <row r="37" spans="2:10" x14ac:dyDescent="0.3">
      <c r="B37" s="15" t="s">
        <v>42</v>
      </c>
      <c r="C37" s="74">
        <v>5911.3096916592704</v>
      </c>
      <c r="D37" s="74">
        <v>5762.9321029139082</v>
      </c>
      <c r="E37" s="74">
        <v>6337.6912599517682</v>
      </c>
      <c r="F37" s="74">
        <v>7326.1085348002262</v>
      </c>
      <c r="G37" s="74">
        <v>8459.00152435362</v>
      </c>
      <c r="H37" s="74">
        <v>10169.332023265391</v>
      </c>
      <c r="I37" s="75">
        <v>12021.779187140619</v>
      </c>
    </row>
    <row r="38" spans="2:10" x14ac:dyDescent="0.3">
      <c r="B38" t="s">
        <v>43</v>
      </c>
      <c r="C38" s="76">
        <v>13263.11475326614</v>
      </c>
      <c r="D38" s="76">
        <v>15836.298751281</v>
      </c>
      <c r="E38" s="76">
        <v>18301.653313143495</v>
      </c>
      <c r="F38" s="76">
        <v>21457.18755463358</v>
      </c>
      <c r="G38" s="76">
        <v>26351.559599110522</v>
      </c>
      <c r="H38" s="76">
        <v>31588.946405330506</v>
      </c>
      <c r="I38" s="76">
        <v>37394.434691531904</v>
      </c>
    </row>
    <row r="39" spans="2:10" x14ac:dyDescent="0.3">
      <c r="B39" t="s">
        <v>44</v>
      </c>
      <c r="C39" s="69">
        <v>-0.10618611719453908</v>
      </c>
      <c r="D39" s="69">
        <v>-0.11748349511455283</v>
      </c>
      <c r="E39" s="69">
        <v>-0.1184577014191599</v>
      </c>
      <c r="F39" s="69">
        <v>-9.6562383427613155E-2</v>
      </c>
      <c r="G39" s="69">
        <v>-0.10046563678502558</v>
      </c>
      <c r="H39" s="69">
        <v>-9.8282569586536958E-2</v>
      </c>
      <c r="I39" s="69">
        <v>-0.10546006966493632</v>
      </c>
    </row>
    <row r="40" spans="2:10" x14ac:dyDescent="0.3">
      <c r="B40" t="s">
        <v>45</v>
      </c>
      <c r="C40" s="42">
        <v>-0.18066640414882806</v>
      </c>
      <c r="D40" s="42">
        <v>-0.20387184567825134</v>
      </c>
      <c r="E40" s="42">
        <v>-0.17790183041171367</v>
      </c>
      <c r="F40" s="42">
        <v>-0.15951217803887874</v>
      </c>
      <c r="G40" s="42">
        <v>-0.1650414859383349</v>
      </c>
      <c r="H40" s="42">
        <v>-0.14808861794398556</v>
      </c>
      <c r="I40" s="42">
        <v>-0.15771117596726844</v>
      </c>
    </row>
    <row r="41" spans="2:10" x14ac:dyDescent="0.3">
      <c r="B41" t="s">
        <v>48</v>
      </c>
      <c r="C41" s="70">
        <v>13263.114753266138</v>
      </c>
      <c r="D41" s="70">
        <v>15836.298751281</v>
      </c>
      <c r="E41" s="70">
        <v>18193.536974707109</v>
      </c>
      <c r="F41" s="70">
        <v>21299.697703952599</v>
      </c>
      <c r="G41" s="70">
        <v>26150.817796963718</v>
      </c>
      <c r="H41" s="70">
        <v>31344.846304111212</v>
      </c>
      <c r="I41" s="70">
        <v>37126.709765322608</v>
      </c>
    </row>
    <row r="42" spans="2:10" x14ac:dyDescent="0.3">
      <c r="B42" t="s">
        <v>46</v>
      </c>
      <c r="C42" s="70">
        <v>2699.1875607971638</v>
      </c>
      <c r="D42" s="70">
        <v>2520.576</v>
      </c>
      <c r="E42" s="70">
        <v>2635.8548595611769</v>
      </c>
      <c r="F42" s="70">
        <v>2887.0868969282692</v>
      </c>
      <c r="G42" s="70">
        <v>3157.0201540024877</v>
      </c>
      <c r="H42" s="70">
        <v>3501.3990421272906</v>
      </c>
      <c r="I42" s="70">
        <v>3857.2728034291254</v>
      </c>
    </row>
    <row r="43" spans="2:10" x14ac:dyDescent="0.3">
      <c r="B43" t="s">
        <v>47</v>
      </c>
      <c r="C43" s="70">
        <v>3.7323820158665422</v>
      </c>
      <c r="D43" s="70">
        <v>3.3232565122452282</v>
      </c>
      <c r="E43" s="70">
        <v>3.3</v>
      </c>
      <c r="F43" s="70">
        <v>3.2</v>
      </c>
      <c r="G43" s="70">
        <v>3.2</v>
      </c>
      <c r="H43" s="70">
        <v>3.2</v>
      </c>
      <c r="I43" s="70">
        <v>3.2</v>
      </c>
    </row>
  </sheetData>
  <sheetProtection algorithmName="SHA-512" hashValue="1NCeEBLhkiNILIJEBoZsCkBhF/Dh7o5tfHDIKarOOTVRTt1br6zrb97wuUV7BrGg5t8BJ+JQWZaXC5Hxpndoyg==" saltValue="kjQ5X+ECarodvdc82dhtrg==" spinCount="100000" sheet="1" formatCells="0" formatColumns="0" formatRows="0" insertColumns="0" insertRows="0" insertHyperlinks="0" deleteColumns="0" deleteRows="0" sort="0" autoFilter="0" pivotTables="0"/>
  <conditionalFormatting sqref="B18:I23 B12:C17 B4:I11 B25:I37">
    <cfRule type="expression" dxfId="12" priority="15">
      <formula>MOD(ROW(),2)=0</formula>
    </cfRule>
  </conditionalFormatting>
  <conditionalFormatting sqref="D12:I16">
    <cfRule type="expression" dxfId="11" priority="2">
      <formula>MOD(ROW(),2)=0</formula>
    </cfRule>
  </conditionalFormatting>
  <conditionalFormatting sqref="B24:I24">
    <cfRule type="expression" dxfId="10" priority="1">
      <formula>MOD(ROW(),2)=0</formula>
    </cfRule>
  </conditionalFormatting>
  <printOptions horizontalCentered="1"/>
  <pageMargins left="0.25" right="0.25" top="0.75" bottom="0.75" header="0.3" footer="0.3"/>
  <pageSetup scale="72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4"/>
  <sheetViews>
    <sheetView topLeftCell="A13" workbookViewId="0">
      <selection activeCell="E34" sqref="E34"/>
    </sheetView>
  </sheetViews>
  <sheetFormatPr defaultRowHeight="15" x14ac:dyDescent="0.3"/>
  <cols>
    <col min="2" max="2" width="32.85546875" customWidth="1"/>
  </cols>
  <sheetData>
    <row r="1" spans="1:9" s="10" customFormat="1" ht="34.5" customHeight="1" x14ac:dyDescent="0.3">
      <c r="A1" s="11"/>
    </row>
    <row r="2" spans="1:9" s="10" customFormat="1" x14ac:dyDescent="0.3">
      <c r="D2" s="6" t="s">
        <v>1</v>
      </c>
    </row>
    <row r="3" spans="1:9" ht="19.5" customHeight="1" x14ac:dyDescent="0.3">
      <c r="B3" t="s">
        <v>2</v>
      </c>
      <c r="C3" s="2">
        <f>SelectedYear</f>
        <v>2016</v>
      </c>
      <c r="D3">
        <f ca="1">MATCH(C3,lstYears,0)+1</f>
        <v>4</v>
      </c>
    </row>
    <row r="4" spans="1:9" ht="19.5" customHeight="1" x14ac:dyDescent="0.3">
      <c r="B4" t="s">
        <v>3</v>
      </c>
      <c r="C4" s="2">
        <f>C3-1</f>
        <v>2015</v>
      </c>
      <c r="D4">
        <f ca="1">MATCH(C4,lstYears,0)+1</f>
        <v>3</v>
      </c>
    </row>
    <row r="5" spans="1:9" ht="19.5" customHeight="1" x14ac:dyDescent="0.3"/>
    <row r="6" spans="1:9" ht="19.5" customHeight="1" thickBot="1" x14ac:dyDescent="0.35">
      <c r="B6" t="s">
        <v>1</v>
      </c>
      <c r="C6" s="1" t="e">
        <f ca="1">MATCH(C7,lstYears,0)+1</f>
        <v>#N/A</v>
      </c>
      <c r="D6" s="1" t="e">
        <f ca="1">MATCH(D7,lstYears,0)+1</f>
        <v>#N/A</v>
      </c>
      <c r="E6" s="1">
        <f ca="1">MATCH(E7,lstYears,0)+1</f>
        <v>2</v>
      </c>
      <c r="F6" s="1">
        <f ca="1">MATCH(F7,lstYears,0)+1</f>
        <v>3</v>
      </c>
      <c r="G6" s="1">
        <f ca="1">MATCH(G7,lstYears,0)+1</f>
        <v>4</v>
      </c>
      <c r="I6">
        <f ca="1">COUNT(C6:G6)</f>
        <v>3</v>
      </c>
    </row>
    <row r="7" spans="1:9" ht="19.5" thickBot="1" x14ac:dyDescent="0.35">
      <c r="B7" s="7" t="s">
        <v>4</v>
      </c>
      <c r="C7" s="12">
        <f>D7-1</f>
        <v>2012</v>
      </c>
      <c r="D7" s="12">
        <f>E7-1</f>
        <v>2013</v>
      </c>
      <c r="E7" s="12">
        <f>F7-1</f>
        <v>2014</v>
      </c>
      <c r="F7" s="12">
        <f>G7-1</f>
        <v>2015</v>
      </c>
      <c r="G7" s="12">
        <f>C3</f>
        <v>2016</v>
      </c>
      <c r="H7" s="7"/>
    </row>
    <row r="8" spans="1:9" ht="19.5" customHeight="1" x14ac:dyDescent="0.3">
      <c r="A8">
        <f>MATCH(B8,'Macro Data Input'!$B$4:$B$23,0)</f>
        <v>1</v>
      </c>
      <c r="B8" t="str">
        <f>B15</f>
        <v>Real GDP</v>
      </c>
      <c r="C8" s="42" t="e">
        <f ca="1">IFERROR(INDEX('Macro Data Input'!$B$4:$I$50,$A8,C$6),NA())</f>
        <v>#N/A</v>
      </c>
      <c r="D8" s="42" t="e">
        <f ca="1">IFERROR(INDEX('Macro Data Input'!$B$4:$I$50,$A8,D$6),NA())</f>
        <v>#N/A</v>
      </c>
      <c r="E8" s="42">
        <f ca="1">IFERROR(INDEX('Macro Data Input'!$B$4:$I$50,$A8,E$6),NA())</f>
        <v>4.7025417212964493E-2</v>
      </c>
      <c r="F8" s="42">
        <f ca="1">IFERROR(INDEX('Macro Data Input'!$B$4:$I$50,$A8,F$6),NA())</f>
        <v>2.7835590886044148E-2</v>
      </c>
      <c r="G8" s="42">
        <f ca="1">IFERROR(INDEX('Macro Data Input'!$B$4:$I$50,$A8,G$6),NA())</f>
        <v>3.2068292387015696E-2</v>
      </c>
      <c r="H8" s="3">
        <f ca="1">IFERROR(G8-F8,"")</f>
        <v>4.2327015009715474E-3</v>
      </c>
    </row>
    <row r="9" spans="1:9" ht="19.5" customHeight="1" x14ac:dyDescent="0.3">
      <c r="A9">
        <f>MATCH(B9,'Macro Data Input'!$B$4:$B$47,0)</f>
        <v>3</v>
      </c>
      <c r="B9" t="str">
        <f>B17</f>
        <v>GDP Deflator</v>
      </c>
      <c r="C9" s="42" t="e">
        <f ca="1">IFERROR(INDEX('Macro Data Input'!$B$4:$I$50,$A9,C$6),NA())</f>
        <v>#N/A</v>
      </c>
      <c r="D9" s="42" t="e">
        <f ca="1">IFERROR(INDEX('Macro Data Input'!$B$4:$I$50,$A9,D$6),NA())</f>
        <v>#N/A</v>
      </c>
      <c r="E9" s="42">
        <f ca="1">IFERROR(INDEX('Macro Data Input'!$B$4:$I$50,$A9,E$6),NA())</f>
        <v>3.6857892178032703E-2</v>
      </c>
      <c r="F9" s="42">
        <f ca="1">IFERROR(INDEX('Macro Data Input'!$B$4:$I$50,$A9,F$6),NA())</f>
        <v>5.7940081747841266E-2</v>
      </c>
      <c r="G9" s="42">
        <f ca="1">IFERROR(INDEX('Macro Data Input'!$B$4:$I$50,$A9,G$6),NA())</f>
        <v>4.710420555030459E-2</v>
      </c>
      <c r="H9" s="3">
        <f ca="1">IFERROR(G9-F9,"")</f>
        <v>-1.0835876197536676E-2</v>
      </c>
    </row>
    <row r="10" spans="1:9" ht="19.5" customHeight="1" x14ac:dyDescent="0.3">
      <c r="A10">
        <f>MATCH(B10,'Macro Data Input'!$B$4:$B$47,0)</f>
        <v>27</v>
      </c>
      <c r="B10" t="str">
        <f>B41</f>
        <v>Overall fiscal balance (% of GDP)</v>
      </c>
      <c r="C10" s="42" t="e">
        <f ca="1">IFERROR(INDEX('Macro Data Input'!$B$4:$I$50,$A10,C$6),NA())</f>
        <v>#N/A</v>
      </c>
      <c r="D10" s="42" t="e">
        <f ca="1">IFERROR(INDEX('Macro Data Input'!$B$4:$I$50,$A10,D$6),NA())</f>
        <v>#N/A</v>
      </c>
      <c r="E10" s="42">
        <f ca="1">IFERROR(INDEX('Macro Data Input'!$B$4:$I$50,$A10,E$6),NA())</f>
        <v>-3.2255677726389112E-2</v>
      </c>
      <c r="F10" s="42">
        <f ca="1">IFERROR(INDEX('Macro Data Input'!$B$4:$I$50,$A10,F$6),NA())</f>
        <v>-3.7117278731907212E-2</v>
      </c>
      <c r="G10" s="42">
        <f ca="1">IFERROR(INDEX('Macro Data Input'!$B$4:$I$50,$A10,G$6),NA())</f>
        <v>-3.4006189663453971E-2</v>
      </c>
      <c r="H10" s="3">
        <f ca="1">IFERROR(G10-F10,"")</f>
        <v>3.1110890684532405E-3</v>
      </c>
    </row>
    <row r="11" spans="1:9" ht="19.5" customHeight="1" x14ac:dyDescent="0.3">
      <c r="A11">
        <f>MATCH(B11,'Macro Data Input'!$B$4:$B$47,0)</f>
        <v>36</v>
      </c>
      <c r="B11" t="str">
        <f>B50</f>
        <v>Current account balance (as a % of GDP)</v>
      </c>
      <c r="C11" s="42" t="e">
        <f ca="1">IFERROR(INDEX('Macro Data Input'!$B$4:$I$50,$A11,C$6),NA())</f>
        <v>#N/A</v>
      </c>
      <c r="D11" s="42" t="e">
        <f ca="1">IFERROR(INDEX('Macro Data Input'!$B$4:$I$50,$A11,D$6),NA())</f>
        <v>#N/A</v>
      </c>
      <c r="E11" s="42">
        <f ca="1">IFERROR(INDEX('Macro Data Input'!$B$4:$I$50,$A11,E$6),NA())</f>
        <v>-0.10618611719453908</v>
      </c>
      <c r="F11" s="42">
        <f ca="1">IFERROR(INDEX('Macro Data Input'!$B$4:$I$50,$A11,F$6),NA())</f>
        <v>-0.11748349511455283</v>
      </c>
      <c r="G11" s="42">
        <f ca="1">IFERROR(INDEX('Macro Data Input'!$B$4:$I$50,$A11,G$6),NA())</f>
        <v>-0.1184577014191599</v>
      </c>
      <c r="H11" s="3">
        <f ca="1">IFERROR(G11-F11,"")</f>
        <v>-9.7420630460706703E-4</v>
      </c>
    </row>
    <row r="12" spans="1:9" ht="19.5" customHeight="1" x14ac:dyDescent="0.3">
      <c r="A12">
        <f>MATCH(B12,'Macro Data Input'!$B$4:$B$47,0)</f>
        <v>7</v>
      </c>
      <c r="B12" t="str">
        <f>B21</f>
        <v>GDP per capita, USD</v>
      </c>
      <c r="C12" s="58" t="e">
        <f ca="1">IFERROR(INDEX('Macro Data Input'!$B$4:$I$50,$A12,C$6),NA())</f>
        <v>#N/A</v>
      </c>
      <c r="D12" s="58" t="e">
        <f ca="1">IFERROR(INDEX('Macro Data Input'!$B$4:$I$50,$A12,D$6),NA())</f>
        <v>#N/A</v>
      </c>
      <c r="E12" s="58">
        <f ca="1">IFERROR(INDEX('Macro Data Input'!$B$4:$I$50,$A12,E$6),NA())</f>
        <v>4453.9602573961165</v>
      </c>
      <c r="F12" s="58">
        <f ca="1">IFERROR(INDEX('Macro Data Input'!$B$4:$I$50,$A12,F$6),NA())</f>
        <v>3754.0281959225385</v>
      </c>
      <c r="G12" s="58">
        <f ca="1">IFERROR(INDEX('Macro Data Input'!$B$4:$I$50,$A12,G$6),NA())</f>
        <v>4098.4704107599</v>
      </c>
      <c r="H12" s="3">
        <f t="shared" ref="H12" ca="1" si="0">IFERROR(G12/F12-1,"")</f>
        <v>9.175269786505047E-2</v>
      </c>
    </row>
    <row r="13" spans="1:9" ht="15.75" thickBot="1" x14ac:dyDescent="0.35"/>
    <row r="14" spans="1:9" ht="19.5" thickBot="1" x14ac:dyDescent="0.35">
      <c r="B14" s="7" t="s">
        <v>5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IF('Macro Data Input'!B4=0,"",'Macro Data Input'!B4)</f>
        <v>Real GDP</v>
      </c>
      <c r="C15" t="e">
        <f ca="1">IF(B15="",NA(),IFERROR(INDEX('Macro Data Input'!$B$4:$I$41,$A15,C$6),NA()))</f>
        <v>#N/A</v>
      </c>
      <c r="D15" t="e">
        <f ca="1">IF(B15="",NA(),IFERROR(INDEX('Macro Data Input'!$B$4:$I$41,$A15,D$6),NA()))</f>
        <v>#N/A</v>
      </c>
      <c r="E15">
        <f ca="1">IF(B15="",NA(),IFERROR(INDEX('Macro Data Input'!$B$4:$I$41,$A15,E$6),NA()))</f>
        <v>4.7025417212964493E-2</v>
      </c>
      <c r="F15">
        <f ca="1">IF(B15="",NA(),IFERROR(INDEX('Macro Data Input'!$B$4:$I$41,$A15,F$6),NA()))</f>
        <v>2.7835590886044148E-2</v>
      </c>
      <c r="G15">
        <f ca="1">IF(B15="",NA(),IFERROR(INDEX('Macro Data Input'!$B$4:$I$41,$A15,G$6),NA()))</f>
        <v>3.2068292387015696E-2</v>
      </c>
    </row>
    <row r="16" spans="1:9" ht="19.5" customHeight="1" x14ac:dyDescent="0.3">
      <c r="A16">
        <f>ROWS($B$15:B16)</f>
        <v>2</v>
      </c>
      <c r="B16" t="str">
        <f>IF('Macro Data Input'!B5=0,"",'Macro Data Input'!B5)</f>
        <v>CPI inflation</v>
      </c>
      <c r="C16" t="e">
        <f ca="1">IF(B16="",NA(),IFERROR(INDEX('Macro Data Input'!$B$4:$I$41,$A16,C$6),NA()))</f>
        <v>#N/A</v>
      </c>
      <c r="D16" t="e">
        <f ca="1">IF(B16="",NA(),IFERROR(INDEX('Macro Data Input'!$B$4:$I$41,$A16,D$6),NA()))</f>
        <v>#N/A</v>
      </c>
      <c r="E16">
        <f ca="1">IF(B16="",NA(),IFERROR(INDEX('Macro Data Input'!$B$4:$I$41,$A16,E$6),NA()))</f>
        <v>3.068816273156405E-2</v>
      </c>
      <c r="F16">
        <f ca="1">IF(B16="",NA(),IFERROR(INDEX('Macro Data Input'!$B$4:$I$41,$A16,F$6),NA()))</f>
        <v>4.0034746956628231E-2</v>
      </c>
      <c r="G16">
        <f ca="1">IF(B16="",NA(),IFERROR(INDEX('Macro Data Input'!$B$4:$I$41,$A16,G$6),NA()))</f>
        <v>4.0416199172654155E-2</v>
      </c>
    </row>
    <row r="17" spans="1:7" ht="19.5" customHeight="1" x14ac:dyDescent="0.3">
      <c r="A17">
        <f>ROWS($B$15:B17)</f>
        <v>3</v>
      </c>
      <c r="B17" t="str">
        <f>IF('Macro Data Input'!B6=0,"",'Macro Data Input'!B6)</f>
        <v>GDP Deflator</v>
      </c>
      <c r="C17" t="e">
        <f ca="1">IF(B17="",NA(),IFERROR(INDEX('Macro Data Input'!$B$4:$I$41,$A17,C$6),NA()))</f>
        <v>#N/A</v>
      </c>
      <c r="D17" t="e">
        <f ca="1">IF(B17="",NA(),IFERROR(INDEX('Macro Data Input'!$B$4:$I$41,$A17,D$6),NA()))</f>
        <v>#N/A</v>
      </c>
      <c r="E17">
        <f ca="1">IF(B17="",NA(),IFERROR(INDEX('Macro Data Input'!$B$4:$I$41,$A17,E$6),NA()))</f>
        <v>3.6857892178032703E-2</v>
      </c>
      <c r="F17">
        <f ca="1">IF(B17="",NA(),IFERROR(INDEX('Macro Data Input'!$B$4:$I$41,$A17,F$6),NA()))</f>
        <v>5.7940081747841266E-2</v>
      </c>
      <c r="G17">
        <f ca="1">IF(B17="",NA(),IFERROR(INDEX('Macro Data Input'!$B$4:$I$41,$A17,G$6),NA()))</f>
        <v>4.710420555030459E-2</v>
      </c>
    </row>
    <row r="18" spans="1:7" ht="19.5" customHeight="1" x14ac:dyDescent="0.3">
      <c r="A18">
        <f>ROWS($B$15:B18)</f>
        <v>4</v>
      </c>
      <c r="B18" t="str">
        <f>IF('Macro Data Input'!B7=0,"",'Macro Data Input'!B7)</f>
        <v>Nominal GDP, mln GEL</v>
      </c>
      <c r="C18" t="e">
        <f ca="1">IF(B18="",NA(),IFERROR(INDEX('Macro Data Input'!$B$4:$I$41,$A18,C$6),NA()))</f>
        <v>#N/A</v>
      </c>
      <c r="D18" t="e">
        <f ca="1">IF(B18="",NA(),IFERROR(INDEX('Macro Data Input'!$B$4:$I$41,$A18,D$6),NA()))</f>
        <v>#N/A</v>
      </c>
      <c r="E18">
        <f ca="1">IF(B18="",NA(),IFERROR(INDEX('Macro Data Input'!$B$4:$I$41,$A18,E$6),NA()))</f>
        <v>29150.481302203254</v>
      </c>
      <c r="F18">
        <f ca="1">IF(B18="",NA(),IFERROR(INDEX('Macro Data Input'!$B$4:$I$41,$A18,F$6),NA()))</f>
        <v>31691.556353659733</v>
      </c>
      <c r="G18">
        <f ca="1">IF(B18="",NA(),IFERROR(INDEX('Macro Data Input'!$B$4:$I$41,$A18,G$6),NA()))</f>
        <v>34257.409488083344</v>
      </c>
    </row>
    <row r="19" spans="1:7" ht="19.5" customHeight="1" x14ac:dyDescent="0.3">
      <c r="A19">
        <f>ROWS($B$15:B19)</f>
        <v>5</v>
      </c>
      <c r="B19" t="str">
        <f>IF('Macro Data Input'!B8=0,"",'Macro Data Input'!B8)</f>
        <v>Nominal GDP, mln USD</v>
      </c>
      <c r="C19" t="e">
        <f ca="1">IF(B19="",NA(),IFERROR(INDEX('Macro Data Input'!$B$4:$I$41,$A19,C$6),NA()))</f>
        <v>#N/A</v>
      </c>
      <c r="D19" t="e">
        <f ca="1">IF(B19="",NA(),IFERROR(INDEX('Macro Data Input'!$B$4:$I$41,$A19,D$6),NA()))</f>
        <v>#N/A</v>
      </c>
      <c r="E19">
        <f ca="1">IF(B19="",NA(),IFERROR(INDEX('Macro Data Input'!$B$4:$I$41,$A19,E$6),NA()))</f>
        <v>16497.753318699535</v>
      </c>
      <c r="F19">
        <f ca="1">IF(B19="",NA(),IFERROR(INDEX('Macro Data Input'!$B$4:$I$41,$A19,F$6),NA()))</f>
        <v>13941.33451119753</v>
      </c>
      <c r="G19">
        <f ca="1">IF(B19="",NA(),IFERROR(INDEX('Macro Data Input'!$B$4:$I$41,$A19,G$6),NA()))</f>
        <v>15247.949316191134</v>
      </c>
    </row>
    <row r="20" spans="1:7" ht="19.5" customHeight="1" x14ac:dyDescent="0.3">
      <c r="A20">
        <f>ROWS($B$15:B20)</f>
        <v>6</v>
      </c>
      <c r="B20" t="str">
        <f>IF('Macro Data Input'!B9=0,"",'Macro Data Input'!B9)</f>
        <v>GDP per capita</v>
      </c>
      <c r="C20" t="e">
        <f ca="1">IF(B20="",NA(),IFERROR(INDEX('Macro Data Input'!$B$4:$I$41,$A20,C$6),NA()))</f>
        <v>#N/A</v>
      </c>
      <c r="D20" t="e">
        <f ca="1">IF(B20="",NA(),IFERROR(INDEX('Macro Data Input'!$B$4:$I$41,$A20,D$6),NA()))</f>
        <v>#N/A</v>
      </c>
      <c r="E20">
        <f ca="1">IF(B20="",NA(),IFERROR(INDEX('Macro Data Input'!$B$4:$I$41,$A20,E$6),NA()))</f>
        <v>7870.1844045932721</v>
      </c>
      <c r="F20">
        <f ca="1">IF(B20="",NA(),IFERROR(INDEX('Macro Data Input'!$B$4:$I$41,$A20,F$6),NA()))</f>
        <v>8533.6877921371506</v>
      </c>
      <c r="G20">
        <f ca="1">IF(B20="",NA(),IFERROR(INDEX('Macro Data Input'!$B$4:$I$41,$A20,G$6),NA()))</f>
        <v>9207.9909386311556</v>
      </c>
    </row>
    <row r="21" spans="1:7" ht="19.5" customHeight="1" x14ac:dyDescent="0.3">
      <c r="A21">
        <f>ROWS($B$15:B21)</f>
        <v>7</v>
      </c>
      <c r="B21" t="str">
        <f>IF('Macro Data Input'!B10=0,"",'Macro Data Input'!B10)</f>
        <v>GDP per capita, USD</v>
      </c>
      <c r="C21" t="e">
        <f ca="1">IF(B21="",NA(),IFERROR(INDEX('Macro Data Input'!$B$4:$I$41,$A21,C$6),NA()))</f>
        <v>#N/A</v>
      </c>
      <c r="D21" t="e">
        <f ca="1">IF(B21="",NA(),IFERROR(INDEX('Macro Data Input'!$B$4:$I$41,$A21,D$6),NA()))</f>
        <v>#N/A</v>
      </c>
      <c r="E21">
        <f ca="1">IF(B21="",NA(),IFERROR(INDEX('Macro Data Input'!$B$4:$I$41,$A21,E$6),NA()))</f>
        <v>4453.9602573961165</v>
      </c>
      <c r="F21">
        <f ca="1">IF(B21="",NA(),IFERROR(INDEX('Macro Data Input'!$B$4:$I$41,$A21,F$6),NA()))</f>
        <v>3754.0281959225385</v>
      </c>
      <c r="G21">
        <f ca="1">IF(B21="",NA(),IFERROR(INDEX('Macro Data Input'!$B$4:$I$41,$A21,G$6),NA()))</f>
        <v>4098.4704107599</v>
      </c>
    </row>
    <row r="22" spans="1:7" ht="19.5" customHeight="1" x14ac:dyDescent="0.3">
      <c r="A22">
        <f>ROWS($B$15:B22)</f>
        <v>8</v>
      </c>
      <c r="B22" t="str">
        <f>IF('Macro Data Input'!B11=0,"",'Macro Data Input'!B11)</f>
        <v>Absorption</v>
      </c>
      <c r="C22" t="e">
        <f ca="1">IF(B22="",NA(),IFERROR(INDEX('Macro Data Input'!$B$4:$I$41,$A22,C$6),NA()))</f>
        <v>#N/A</v>
      </c>
      <c r="D22" t="e">
        <f ca="1">IF(B22="",NA(),IFERROR(INDEX('Macro Data Input'!$B$4:$I$41,$A22,D$6),NA()))</f>
        <v>#N/A</v>
      </c>
      <c r="E22">
        <f ca="1">IF(B22="",NA(),IFERROR(INDEX('Macro Data Input'!$B$4:$I$41,$A22,E$6),NA()))</f>
        <v>34259.549574719102</v>
      </c>
      <c r="F22">
        <f ca="1">IF(B22="",NA(),IFERROR(INDEX('Macro Data Input'!$B$4:$I$41,$A22,F$6),NA()))</f>
        <v>37988.709441451661</v>
      </c>
      <c r="G22">
        <f ca="1">IF(B22="",NA(),IFERROR(INDEX('Macro Data Input'!$B$4:$I$41,$A22,G$6),NA()))</f>
        <v>40324.028007087079</v>
      </c>
    </row>
    <row r="23" spans="1:7" ht="19.5" customHeight="1" x14ac:dyDescent="0.3">
      <c r="A23">
        <f>ROWS($B$15:B23)</f>
        <v>9</v>
      </c>
      <c r="B23" t="str">
        <f>IF('Macro Data Input'!B12=0,"",'Macro Data Input'!B12)</f>
        <v>Consumption</v>
      </c>
      <c r="C23" t="e">
        <f ca="1">IF(B23="",NA(),IFERROR(INDEX('Macro Data Input'!$B$4:$I$41,$A23,C$6),NA()))</f>
        <v>#N/A</v>
      </c>
      <c r="D23" t="e">
        <f ca="1">IF(B23="",NA(),IFERROR(INDEX('Macro Data Input'!$B$4:$I$41,$A23,D$6),NA()))</f>
        <v>#N/A</v>
      </c>
      <c r="E23">
        <f ca="1">IF(B23="",NA(),IFERROR(INDEX('Macro Data Input'!$B$4:$I$41,$A23,E$6),NA()))</f>
        <v>25570.696804347215</v>
      </c>
      <c r="F23">
        <f ca="1">IF(B23="",NA(),IFERROR(INDEX('Macro Data Input'!$B$4:$I$41,$A23,F$6),NA()))</f>
        <v>27807.937215736874</v>
      </c>
      <c r="G23">
        <f ca="1">IF(B23="",NA(),IFERROR(INDEX('Macro Data Input'!$B$4:$I$41,$A23,G$6),NA()))</f>
        <v>29387.504115452939</v>
      </c>
    </row>
    <row r="24" spans="1:7" ht="19.5" customHeight="1" x14ac:dyDescent="0.3">
      <c r="A24">
        <f>ROWS($B$15:B24)</f>
        <v>10</v>
      </c>
      <c r="B24" t="str">
        <f>IF('Macro Data Input'!B13=0,"",'Macro Data Input'!B13)</f>
        <v>Private</v>
      </c>
      <c r="C24" t="e">
        <f ca="1">IF(B24="",NA(),IFERROR(INDEX('Macro Data Input'!$B$4:$I$41,$A24,C$6),NA()))</f>
        <v>#N/A</v>
      </c>
      <c r="D24" t="e">
        <f ca="1">IF(B24="",NA(),IFERROR(INDEX('Macro Data Input'!$B$4:$I$41,$A24,D$6),NA()))</f>
        <v>#N/A</v>
      </c>
      <c r="E24">
        <f ca="1">IF(B24="",NA(),IFERROR(INDEX('Macro Data Input'!$B$4:$I$41,$A24,E$6),NA()))</f>
        <v>22905.196804347215</v>
      </c>
      <c r="F24">
        <f ca="1">IF(B24="",NA(),IFERROR(INDEX('Macro Data Input'!$B$4:$I$41,$A24,F$6),NA()))</f>
        <v>25003.104576606875</v>
      </c>
      <c r="G24">
        <f ca="1">IF(B24="",NA(),IFERROR(INDEX('Macro Data Input'!$B$4:$I$41,$A24,G$6),NA()))</f>
        <v>26482.759466903542</v>
      </c>
    </row>
    <row r="25" spans="1:7" ht="19.5" customHeight="1" x14ac:dyDescent="0.3">
      <c r="A25">
        <f>ROWS($B$15:B25)</f>
        <v>11</v>
      </c>
      <c r="B25" t="str">
        <f>IF('Macro Data Input'!B14=0,"",'Macro Data Input'!B14)</f>
        <v>Government</v>
      </c>
      <c r="C25" t="e">
        <f ca="1">IF(B25="",NA(),IFERROR(INDEX('Macro Data Input'!$B$4:$I$41,$A25,C$6),NA()))</f>
        <v>#N/A</v>
      </c>
      <c r="D25" t="e">
        <f ca="1">IF(B25="",NA(),IFERROR(INDEX('Macro Data Input'!$B$4:$I$41,$A25,D$6),NA()))</f>
        <v>#N/A</v>
      </c>
      <c r="E25">
        <f ca="1">IF(B25="",NA(),IFERROR(INDEX('Macro Data Input'!$B$4:$I$41,$A25,E$6),NA()))</f>
        <v>2665.5</v>
      </c>
      <c r="F25">
        <f ca="1">IF(B25="",NA(),IFERROR(INDEX('Macro Data Input'!$B$4:$I$41,$A25,F$6),NA()))</f>
        <v>2804.8326391300002</v>
      </c>
      <c r="G25">
        <f ca="1">IF(B25="",NA(),IFERROR(INDEX('Macro Data Input'!$B$4:$I$41,$A25,G$6),NA()))</f>
        <v>2904.7446485493947</v>
      </c>
    </row>
    <row r="26" spans="1:7" ht="19.5" customHeight="1" x14ac:dyDescent="0.3">
      <c r="A26">
        <f>ROWS($B$15:B26)</f>
        <v>12</v>
      </c>
      <c r="B26" t="str">
        <f>IF('Macro Data Input'!B15=0,"",'Macro Data Input'!B15)</f>
        <v>Investment</v>
      </c>
      <c r="C26" t="e">
        <f ca="1">IF(B26="",NA(),IFERROR(INDEX('Macro Data Input'!$B$4:$I$41,$A26,C$6),NA()))</f>
        <v>#N/A</v>
      </c>
      <c r="D26" t="e">
        <f ca="1">IF(B26="",NA(),IFERROR(INDEX('Macro Data Input'!$B$4:$I$41,$A26,D$6),NA()))</f>
        <v>#N/A</v>
      </c>
      <c r="E26">
        <f ca="1">IF(B26="",NA(),IFERROR(INDEX('Macro Data Input'!$B$4:$I$41,$A26,E$6),NA()))</f>
        <v>8688.8527703718883</v>
      </c>
      <c r="F26">
        <f ca="1">IF(B26="",NA(),IFERROR(INDEX('Macro Data Input'!$B$4:$I$41,$A26,F$6),NA()))</f>
        <v>10180.772225714791</v>
      </c>
      <c r="G26">
        <f ca="1">IF(B26="",NA(),IFERROR(INDEX('Macro Data Input'!$B$4:$I$41,$A26,G$6),NA()))</f>
        <v>10936.52389163414</v>
      </c>
    </row>
    <row r="27" spans="1:7" ht="19.5" customHeight="1" x14ac:dyDescent="0.3">
      <c r="A27">
        <f>ROWS($B$15:B27)</f>
        <v>13</v>
      </c>
      <c r="B27" t="str">
        <f>IF('Macro Data Input'!B16=0,"",'Macro Data Input'!B16)</f>
        <v>Private</v>
      </c>
      <c r="C27" t="e">
        <f ca="1">IF(B27="",NA(),IFERROR(INDEX('Macro Data Input'!$B$4:$I$41,$A27,C$6),NA()))</f>
        <v>#N/A</v>
      </c>
      <c r="D27" t="e">
        <f ca="1">IF(B27="",NA(),IFERROR(INDEX('Macro Data Input'!$B$4:$I$41,$A27,D$6),NA()))</f>
        <v>#N/A</v>
      </c>
      <c r="E27">
        <f ca="1">IF(B27="",NA(),IFERROR(INDEX('Macro Data Input'!$B$4:$I$41,$A27,E$6),NA()))</f>
        <v>7244.9136180094893</v>
      </c>
      <c r="F27">
        <f ca="1">IF(B27="",NA(),IFERROR(INDEX('Macro Data Input'!$B$4:$I$41,$A27,F$6),NA()))</f>
        <v>8404.3910725047899</v>
      </c>
      <c r="G27">
        <f ca="1">IF(B27="",NA(),IFERROR(INDEX('Macro Data Input'!$B$4:$I$41,$A27,G$6),NA()))</f>
        <v>9165.5438231507269</v>
      </c>
    </row>
    <row r="28" spans="1:7" ht="19.5" customHeight="1" x14ac:dyDescent="0.3">
      <c r="A28">
        <f>ROWS($B$15:B28)</f>
        <v>14</v>
      </c>
      <c r="B28" t="str">
        <f>IF('Macro Data Input'!B17=0,"",'Macro Data Input'!B17)</f>
        <v>Government</v>
      </c>
      <c r="C28" t="e">
        <f ca="1">IF(B28="",NA(),IFERROR(INDEX('Macro Data Input'!$B$4:$I$41,$A28,C$6),NA()))</f>
        <v>#N/A</v>
      </c>
      <c r="D28" t="e">
        <f ca="1">IF(B28="",NA(),IFERROR(INDEX('Macro Data Input'!$B$4:$I$41,$A28,D$6),NA()))</f>
        <v>#N/A</v>
      </c>
      <c r="E28">
        <f ca="1">IF(B28="",NA(),IFERROR(INDEX('Macro Data Input'!$B$4:$I$41,$A28,E$6),NA()))</f>
        <v>1443.9391523623997</v>
      </c>
      <c r="F28">
        <f ca="1">IF(B28="",NA(),IFERROR(INDEX('Macro Data Input'!$B$4:$I$41,$A28,F$6),NA()))</f>
        <v>1776.3811532099999</v>
      </c>
      <c r="G28">
        <f ca="1">IF(B28="",NA(),IFERROR(INDEX('Macro Data Input'!$B$4:$I$41,$A28,G$6),NA()))</f>
        <v>1770.9800684834131</v>
      </c>
    </row>
    <row r="29" spans="1:7" ht="19.5" customHeight="1" x14ac:dyDescent="0.3">
      <c r="A29">
        <f>ROWS($B$15:B29)</f>
        <v>15</v>
      </c>
      <c r="B29" t="str">
        <f>IF('Macro Data Input'!B18=0,"",'Macro Data Input'!B18)</f>
        <v>Gross national saving</v>
      </c>
      <c r="C29" t="e">
        <f ca="1">IF(B29="",NA(),IFERROR(INDEX('Macro Data Input'!$B$4:$I$41,$A29,C$6),NA()))</f>
        <v>#N/A</v>
      </c>
      <c r="D29" t="e">
        <f ca="1">IF(B29="",NA(),IFERROR(INDEX('Macro Data Input'!$B$4:$I$41,$A29,D$6),NA()))</f>
        <v>#N/A</v>
      </c>
      <c r="E29">
        <f ca="1">IF(B29="",NA(),IFERROR(INDEX('Macro Data Input'!$B$4:$I$41,$A29,E$6),NA()))</f>
        <v>8688.8527703718864</v>
      </c>
      <c r="F29">
        <f ca="1">IF(B29="",NA(),IFERROR(INDEX('Macro Data Input'!$B$4:$I$41,$A29,F$6),NA()))</f>
        <v>10180.772225714787</v>
      </c>
      <c r="G29">
        <f ca="1">IF(B29="",NA(),IFERROR(INDEX('Macro Data Input'!$B$4:$I$41,$A29,G$6),NA()))</f>
        <v>10936.523891634144</v>
      </c>
    </row>
    <row r="30" spans="1:7" ht="19.5" customHeight="1" x14ac:dyDescent="0.3">
      <c r="A30">
        <f>ROWS($B$15:B30)</f>
        <v>16</v>
      </c>
      <c r="B30" t="str">
        <f>IF('Macro Data Input'!B19=0,"",'Macro Data Input'!B19)</f>
        <v>Government</v>
      </c>
      <c r="C30" t="e">
        <f ca="1">IF(B30="",NA(),IFERROR(INDEX('Macro Data Input'!$B$4:$I$41,$A30,C$6),NA()))</f>
        <v>#N/A</v>
      </c>
      <c r="D30" t="e">
        <f ca="1">IF(B30="",NA(),IFERROR(INDEX('Macro Data Input'!$B$4:$I$41,$A30,D$6),NA()))</f>
        <v>#N/A</v>
      </c>
      <c r="E30">
        <f ca="1">IF(B30="",NA(),IFERROR(INDEX('Macro Data Input'!$B$4:$I$41,$A30,E$6),NA()))</f>
        <v>749.5029906057996</v>
      </c>
      <c r="F30">
        <f ca="1">IF(B30="",NA(),IFERROR(INDEX('Macro Data Input'!$B$4:$I$41,$A30,F$6),NA()))</f>
        <v>1080.1855852132667</v>
      </c>
      <c r="G30">
        <f ca="1">IF(B30="",NA(),IFERROR(INDEX('Macro Data Input'!$B$4:$I$41,$A30,G$6),NA()))</f>
        <v>977.01950959736314</v>
      </c>
    </row>
    <row r="31" spans="1:7" ht="19.5" customHeight="1" x14ac:dyDescent="0.3">
      <c r="A31">
        <f>ROWS($B$15:B31)</f>
        <v>17</v>
      </c>
      <c r="B31" t="str">
        <f>IF('Macro Data Input'!B20=0,"",'Macro Data Input'!B20)</f>
        <v>private</v>
      </c>
      <c r="C31" t="e">
        <f ca="1">IF(B31="",NA(),IFERROR(INDEX('Macro Data Input'!$B$4:$I$41,$A31,C$6),NA()))</f>
        <v>#N/A</v>
      </c>
      <c r="D31" t="e">
        <f ca="1">IF(B31="",NA(),IFERROR(INDEX('Macro Data Input'!$B$4:$I$41,$A31,D$6),NA()))</f>
        <v>#N/A</v>
      </c>
      <c r="E31">
        <f ca="1">IF(B31="",NA(),IFERROR(INDEX('Macro Data Input'!$B$4:$I$41,$A31,E$6),NA()))</f>
        <v>7939.3497797660866</v>
      </c>
      <c r="F31">
        <f ca="1">IF(B31="",NA(),IFERROR(INDEX('Macro Data Input'!$B$4:$I$41,$A31,F$6),NA()))</f>
        <v>9100.5866405015204</v>
      </c>
      <c r="G31">
        <f ca="1">IF(B31="",NA(),IFERROR(INDEX('Macro Data Input'!$B$4:$I$41,$A31,G$6),NA()))</f>
        <v>5896.1950460529042</v>
      </c>
    </row>
    <row r="32" spans="1:7" ht="19.5" customHeight="1" x14ac:dyDescent="0.3">
      <c r="A32">
        <f>ROWS($B$15:B32)</f>
        <v>18</v>
      </c>
      <c r="B32" t="str">
        <f>IF('Macro Data Input'!B21=0,"",'Macro Data Input'!B21)</f>
        <v>Budget revenues and grants</v>
      </c>
      <c r="C32" t="e">
        <f ca="1">IF(B32="",NA(),IFERROR(INDEX('Macro Data Input'!$B$4:$I$41,$A32,C$6),NA()))</f>
        <v>#N/A</v>
      </c>
      <c r="D32" t="e">
        <f ca="1">IF(B32="",NA(),IFERROR(INDEX('Macro Data Input'!$B$4:$I$41,$A32,D$6),NA()))</f>
        <v>#N/A</v>
      </c>
      <c r="E32">
        <f ca="1">IF(B32="",NA(),IFERROR(INDEX('Macro Data Input'!$B$4:$I$41,$A32,E$6),NA()))</f>
        <v>8118.8366391870004</v>
      </c>
      <c r="F32">
        <f ca="1">IF(B32="",NA(),IFERROR(INDEX('Macro Data Input'!$B$4:$I$41,$A32,F$6),NA()))</f>
        <v>8963.1602021981271</v>
      </c>
      <c r="G32">
        <f ca="1">IF(B32="",NA(),IFERROR(INDEX('Macro Data Input'!$B$4:$I$41,$A32,G$6),NA()))</f>
        <v>9462.0195095973631</v>
      </c>
    </row>
    <row r="33" spans="1:7" ht="19.5" customHeight="1" x14ac:dyDescent="0.3">
      <c r="A33">
        <f>ROWS($B$15:B33)</f>
        <v>19</v>
      </c>
      <c r="B33" t="str">
        <f>IF('Macro Data Input'!B22=0,"",'Macro Data Input'!B22)</f>
        <v>Tax revenue</v>
      </c>
      <c r="C33" t="e">
        <f ca="1">IF(B33="",NA(),IFERROR(INDEX('Macro Data Input'!$B$4:$I$41,$A33,C$6),NA()))</f>
        <v>#N/A</v>
      </c>
      <c r="D33" t="e">
        <f ca="1">IF(B33="",NA(),IFERROR(INDEX('Macro Data Input'!$B$4:$I$41,$A33,D$6),NA()))</f>
        <v>#N/A</v>
      </c>
      <c r="E33">
        <f ca="1">IF(B33="",NA(),IFERROR(INDEX('Macro Data Input'!$B$4:$I$41,$A33,E$6),NA()))</f>
        <v>7241.5766391870002</v>
      </c>
      <c r="F33">
        <f ca="1">IF(B33="",NA(),IFERROR(INDEX('Macro Data Input'!$B$4:$I$41,$A33,F$6),NA()))</f>
        <v>8010.8462293921257</v>
      </c>
      <c r="G33">
        <f ca="1">IF(B33="",NA(),IFERROR(INDEX('Macro Data Input'!$B$4:$I$41,$A33,G$6),NA()))</f>
        <v>8565.0668964847082</v>
      </c>
    </row>
    <row r="34" spans="1:7" ht="19.5" customHeight="1" x14ac:dyDescent="0.3">
      <c r="A34">
        <f>ROWS($B$15:B34)</f>
        <v>20</v>
      </c>
      <c r="B34" t="str">
        <f>IF('Macro Data Input'!B23=0,"",'Macro Data Input'!B23)</f>
        <v>Direct revenues</v>
      </c>
      <c r="C34" t="e">
        <f ca="1">IF(B34="",NA(),IFERROR(INDEX('Macro Data Input'!$B$4:$I$41,$A34,C$6),NA()))</f>
        <v>#N/A</v>
      </c>
      <c r="D34" t="e">
        <f ca="1">IF(B34="",NA(),IFERROR(INDEX('Macro Data Input'!$B$4:$I$41,$A34,D$6),NA()))</f>
        <v>#N/A</v>
      </c>
      <c r="E34">
        <f ca="1">IF(B34="",NA(),IFERROR(INDEX('Macro Data Input'!$B$4:$I$41,$A34,E$6),NA()))</f>
        <v>3037.9493206800003</v>
      </c>
      <c r="F34">
        <f ca="1">IF(B34="",NA(),IFERROR(INDEX('Macro Data Input'!$B$4:$I$41,$A34,F$6),NA()))</f>
        <v>3565.4159901922403</v>
      </c>
      <c r="G34">
        <f ca="1">IF(B34="",NA(),IFERROR(INDEX('Macro Data Input'!$B$4:$I$43,$A34,G$6),NA()))</f>
        <v>3687.3757974256901</v>
      </c>
    </row>
    <row r="35" spans="1:7" ht="19.5" customHeight="1" x14ac:dyDescent="0.3">
      <c r="A35">
        <f>ROWS($B$15:B35)</f>
        <v>21</v>
      </c>
      <c r="B35" t="str">
        <f>IF('Macro Data Input'!B24=0,"",'Macro Data Input'!B24)</f>
        <v>Indirect Revenues</v>
      </c>
      <c r="C35" t="e">
        <f ca="1">IF(B35="",NA(),IFERROR(INDEX('Macro Data Input'!$B$4:$I$41,$A35,C$6),NA()))</f>
        <v>#N/A</v>
      </c>
      <c r="D35" t="e">
        <f ca="1">IF(B35="",NA(),IFERROR(INDEX('Macro Data Input'!$B$4:$I$41,$A35,D$6),NA()))</f>
        <v>#N/A</v>
      </c>
      <c r="E35">
        <f ca="1">IF(B35="",NA(),IFERROR(INDEX('Macro Data Input'!$B$4:$I$41,$A35,E$6),NA()))</f>
        <v>4203.6273185069995</v>
      </c>
      <c r="F35">
        <f ca="1">IF(B35="",NA(),IFERROR(INDEX('Macro Data Input'!$B$4:$I$41,$A35,F$6),NA()))</f>
        <v>4445.4302391998854</v>
      </c>
      <c r="G35">
        <f ca="1">IF(B35="",NA(),IFERROR(INDEX('Macro Data Input'!$B$4:$I$41,$A35,G$6),NA()))</f>
        <v>4877.6910990590186</v>
      </c>
    </row>
    <row r="36" spans="1:7" x14ac:dyDescent="0.3">
      <c r="A36">
        <f>ROWS($B$15:B36)</f>
        <v>22</v>
      </c>
      <c r="B36" t="str">
        <f>IF('Macro Data Input'!B25=0,"",'Macro Data Input'!B25)</f>
        <v>Budget expenses and net acqusition of nonfinincial assets</v>
      </c>
      <c r="C36" t="e">
        <f ca="1">IF(B36="",NA(),IFERROR(INDEX('Macro Data Input'!$B$4:$I$41,$A36,C$6),NA()))</f>
        <v>#N/A</v>
      </c>
      <c r="D36" t="e">
        <f ca="1">IF(B36="",NA(),IFERROR(INDEX('Macro Data Input'!$B$4:$I$41,$A36,D$6),NA()))</f>
        <v>#N/A</v>
      </c>
      <c r="E36">
        <f ca="1">IF(B36="",NA(),IFERROR(INDEX('Macro Data Input'!$B$4:$I$41,$A36,E$6),NA()))</f>
        <v>8813.2728009435996</v>
      </c>
      <c r="F36">
        <f ca="1">IF(B36="",NA(),IFERROR(INDEX('Macro Data Input'!$B$4:$I$41,$A36,F$6),NA()))</f>
        <v>9659.3557701948594</v>
      </c>
      <c r="G36">
        <f ca="1">IF(B36="",NA(),IFERROR(INDEX('Macro Data Input'!$B$4:$I$41,$A36,G$6),NA()))</f>
        <v>10258</v>
      </c>
    </row>
    <row r="37" spans="1:7" x14ac:dyDescent="0.3">
      <c r="A37">
        <f>ROWS($B$15:B37)</f>
        <v>23</v>
      </c>
      <c r="B37" t="str">
        <f>IF('Macro Data Input'!B26=0,"",'Macro Data Input'!B26)</f>
        <v>Current spending</v>
      </c>
      <c r="C37" t="e">
        <f ca="1">IF(B37="",NA(),IFERROR(INDEX('Macro Data Input'!$B$4:$I$41,$A37,C$6),NA()))</f>
        <v>#N/A</v>
      </c>
      <c r="D37" t="e">
        <f ca="1">IF(B37="",NA(),IFERROR(INDEX('Macro Data Input'!$B$4:$I$41,$A37,D$6),NA()))</f>
        <v>#N/A</v>
      </c>
      <c r="E37">
        <f ca="1">IF(B37="",NA(),IFERROR(INDEX('Macro Data Input'!$B$4:$I$41,$A37,E$6),NA()))</f>
        <v>7369.3336485812006</v>
      </c>
      <c r="F37">
        <f ca="1">IF(B37="",NA(),IFERROR(INDEX('Macro Data Input'!$B$4:$I$41,$A37,F$6),NA()))</f>
        <v>7882.9746169848604</v>
      </c>
      <c r="G37">
        <f ca="1">IF(B37="",NA(),IFERROR(INDEX('Macro Data Input'!$B$4:$I$41,$A37,G$6),NA()))</f>
        <v>8485</v>
      </c>
    </row>
    <row r="38" spans="1:7" x14ac:dyDescent="0.3">
      <c r="A38">
        <f>ROWS($B$15:B38)</f>
        <v>24</v>
      </c>
      <c r="B38" t="str">
        <f>IF('Macro Data Input'!B27=0,"",'Macro Data Input'!B27)</f>
        <v>Capital Spending</v>
      </c>
      <c r="C38" t="e">
        <f ca="1">IF(B38="",NA(),IFERROR(INDEX('Macro Data Input'!$B$4:$I$41,$A38,C$6),NA()))</f>
        <v>#N/A</v>
      </c>
      <c r="D38" t="e">
        <f ca="1">IF(B38="",NA(),IFERROR(INDEX('Macro Data Input'!$B$4:$I$41,$A38,D$6),NA()))</f>
        <v>#N/A</v>
      </c>
      <c r="E38">
        <f ca="1">IF(B38="",NA(),IFERROR(INDEX('Macro Data Input'!$B$4:$I$41,$A38,E$6),NA()))</f>
        <v>1443.9391523623997</v>
      </c>
      <c r="F38">
        <f ca="1">IF(B38="",NA(),IFERROR(INDEX('Macro Data Input'!$B$4:$I$41,$A38,F$6),NA()))</f>
        <v>1776.3811532099999</v>
      </c>
      <c r="G38">
        <f ca="1">IF(B38="",NA(),IFERROR(INDEX('Macro Data Input'!$B$4:$I$43,$A38,G$6),NA()))</f>
        <v>1772.9999999999998</v>
      </c>
    </row>
    <row r="39" spans="1:7" x14ac:dyDescent="0.3">
      <c r="A39">
        <f>ROWS($B$15:B39)</f>
        <v>25</v>
      </c>
      <c r="B39" t="str">
        <f>IF('Macro Data Input'!B28=0,"",'Macro Data Input'!B28)</f>
        <v>Operating balance (% of GDP)</v>
      </c>
      <c r="C39" t="e">
        <f ca="1">IF(B39="",NA(),IFERROR(INDEX('Macro Data Input'!$B$4:$I$41,$A39,C$6),NA()))</f>
        <v>#N/A</v>
      </c>
      <c r="D39" t="e">
        <f ca="1">IF(B39="",NA(),IFERROR(INDEX('Macro Data Input'!$B$4:$I$41,$A39,D$6),NA()))</f>
        <v>#N/A</v>
      </c>
      <c r="E39">
        <f ca="1">IF(B39="",NA(),IFERROR(INDEX('Macro Data Input'!$B$4:$I$41,$A39,E$6),NA()))</f>
        <v>2.5711513399579809E-2</v>
      </c>
      <c r="F39">
        <f ca="1">IF(B39="",NA(),IFERROR(INDEX('Macro Data Input'!$B$4:$I$41,$A39,F$6),NA()))</f>
        <v>3.4084333794118862E-2</v>
      </c>
      <c r="G39">
        <f ca="1">IF(B39="",NA(),IFERROR(INDEX('Macro Data Input'!$B$4:$I$41,$A39,G$6),NA()))</f>
        <v>3.0829016369356602E-2</v>
      </c>
    </row>
    <row r="40" spans="1:7" x14ac:dyDescent="0.3">
      <c r="A40">
        <f>ROWS($B$15:B40)</f>
        <v>26</v>
      </c>
      <c r="B40" t="str">
        <f>IF('Macro Data Input'!B29=0,"",'Macro Data Input'!B29)</f>
        <v>Net lending/borrowing (% of GDP)</v>
      </c>
      <c r="C40" t="e">
        <f ca="1">IF(B40="",NA(),IFERROR(INDEX('Macro Data Input'!$B$4:$I$41,$A40,C$6),NA()))</f>
        <v>#N/A</v>
      </c>
      <c r="D40" t="e">
        <f ca="1">IF(B40="",NA(),IFERROR(INDEX('Macro Data Input'!$B$4:$I$41,$A40,D$6),NA()))</f>
        <v>#N/A</v>
      </c>
      <c r="E40">
        <f ca="1">IF(B40="",NA(),IFERROR(INDEX('Macro Data Input'!$B$4:$I$41,$A40,E$6),NA()))</f>
        <v>-1.9886386184395019E-2</v>
      </c>
      <c r="F40">
        <f ca="1">IF(B40="",NA(),IFERROR(INDEX('Macro Data Input'!$B$4:$I$41,$A40,F$6),NA()))</f>
        <v>-1.076383194659168E-2</v>
      </c>
      <c r="G40">
        <f ca="1">IF(B40="",NA(),IFERROR(INDEX('Macro Data Input'!$B$4:$I$41,$A40,G$6),NA()))</f>
        <v>-1.5061865392423308E-2</v>
      </c>
    </row>
    <row r="41" spans="1:7" x14ac:dyDescent="0.3">
      <c r="A41">
        <f>ROWS($B$15:B41)</f>
        <v>27</v>
      </c>
      <c r="B41" t="str">
        <f>IF('Macro Data Input'!B30=0,"",'Macro Data Input'!B30)</f>
        <v>Overall fiscal balance (% of GDP)</v>
      </c>
      <c r="C41" t="e">
        <f ca="1">IF(B41="",NA(),IFERROR(INDEX('Macro Data Input'!$B$4:$I$41,$A41,C$6),NA()))</f>
        <v>#N/A</v>
      </c>
      <c r="D41" t="e">
        <f ca="1">IF(B41="",NA(),IFERROR(INDEX('Macro Data Input'!$B$4:$I$41,$A41,D$6),NA()))</f>
        <v>#N/A</v>
      </c>
      <c r="E41">
        <f ca="1">IF(B41="",NA(),IFERROR(INDEX('Macro Data Input'!$B$4:$I$41,$A41,E$6),NA()))</f>
        <v>-3.2255677726389112E-2</v>
      </c>
      <c r="F41">
        <f ca="1">IF(B41="",NA(),IFERROR(INDEX('Macro Data Input'!$B$4:$I$41,$A41,F$6),NA()))</f>
        <v>-3.7117278731907212E-2</v>
      </c>
      <c r="G41">
        <f ca="1">IF(B41="",NA(),IFERROR(INDEX('Macro Data Input'!$B$4:$I$41,$A41,G$6),NA()))</f>
        <v>-3.4006189663453971E-2</v>
      </c>
    </row>
    <row r="42" spans="1:7" x14ac:dyDescent="0.3">
      <c r="A42">
        <f>ROWS($B$15:B42)</f>
        <v>28</v>
      </c>
      <c r="B42" t="str">
        <f>IF('Macro Data Input'!B31=0,"",'Macro Data Input'!B31)</f>
        <v>Government debt (% of GDP)</v>
      </c>
      <c r="C42" t="e">
        <f ca="1">IF(B42="",NA(),IFERROR(INDEX('Macro Data Input'!$B$4:$I$41,$A42,C$6),NA()))</f>
        <v>#N/A</v>
      </c>
      <c r="D42" t="e">
        <f ca="1">IF(B42="",NA(),IFERROR(INDEX('Macro Data Input'!$B$4:$I$41,$A42,D$6),NA()))</f>
        <v>#N/A</v>
      </c>
      <c r="E42">
        <f ca="1">IF(B42="",NA(),IFERROR(INDEX('Macro Data Input'!$B$4:$I$41,$A42,E$6),NA()))</f>
        <v>0.3566714197619153</v>
      </c>
      <c r="F42">
        <f ca="1">IF(B42="",NA(),IFERROR(INDEX('Macro Data Input'!$B$4:$I$41,$A42,F$6),NA()))</f>
        <v>0.41528650146524476</v>
      </c>
      <c r="G42">
        <f ca="1">IF(B42="",NA(),IFERROR(INDEX('Macro Data Input'!$B$4:$I$41,$A42,G$6),NA()))</f>
        <v>0.41309482857782065</v>
      </c>
    </row>
    <row r="43" spans="1:7" x14ac:dyDescent="0.3">
      <c r="A43">
        <f>ROWS($B$15:B43)</f>
        <v>29</v>
      </c>
      <c r="B43" t="str">
        <f>IF('Macro Data Input'!B32=0,"",'Macro Data Input'!B32)</f>
        <v>External debt(% of GDP)</v>
      </c>
      <c r="C43" t="e">
        <f ca="1">IF(B43="",NA(),IFERROR(INDEX('Macro Data Input'!$B$4:$I$41,$A43,C$6),NA()))</f>
        <v>#N/A</v>
      </c>
      <c r="D43" t="e">
        <f ca="1">IF(B43="",NA(),IFERROR(INDEX('Macro Data Input'!$B$4:$I$41,$A43,D$6),NA()))</f>
        <v>#N/A</v>
      </c>
      <c r="E43">
        <f ca="1">IF(B43="",NA(),IFERROR(INDEX('Macro Data Input'!$B$4:$I$41,$A43,E$6),NA()))</f>
        <v>0.2684944880209727</v>
      </c>
      <c r="F43">
        <f ca="1">IF(B43="",NA(),IFERROR(INDEX('Macro Data Input'!$B$4:$I$41,$A43,F$6),NA()))</f>
        <v>0.32607346413602867</v>
      </c>
      <c r="G43">
        <f ca="1">IF(B43="",NA(),IFERROR(INDEX('Macro Data Input'!$B$4:$I$41,$A43,G$6),NA()))</f>
        <v>0.32603920923691831</v>
      </c>
    </row>
    <row r="44" spans="1:7" x14ac:dyDescent="0.3">
      <c r="A44">
        <f>ROWS($B$15:B44)</f>
        <v>30</v>
      </c>
      <c r="B44" t="str">
        <f>IF('Macro Data Input'!B33=0,"",'Macro Data Input'!B33)</f>
        <v>Domestic Debt (% of GDP)</v>
      </c>
      <c r="C44" t="e">
        <f ca="1">IF(B44="",NA(),IFERROR(INDEX('Macro Data Input'!$B$4:$I$41,$A44,C$6),NA()))</f>
        <v>#N/A</v>
      </c>
      <c r="D44" t="e">
        <f ca="1">IF(B44="",NA(),IFERROR(INDEX('Macro Data Input'!$B$4:$I$41,$A44,D$6),NA()))</f>
        <v>#N/A</v>
      </c>
      <c r="E44">
        <f ca="1">IF(B44="",NA(),IFERROR(INDEX('Macro Data Input'!$B$4:$I$41,$A44,E$6),NA()))</f>
        <v>8.8176931740942613E-2</v>
      </c>
      <c r="F44">
        <f ca="1">IF(B44="",NA(),IFERROR(INDEX('Macro Data Input'!$B$4:$I$41,$A44,F$6),NA()))</f>
        <v>8.9213037329216066E-2</v>
      </c>
      <c r="G44">
        <f ca="1">IF(B44="",NA(),IFERROR(INDEX('Macro Data Input'!$B$4:$I$41,$A44,G$6),NA()))</f>
        <v>8.7055619340902321E-2</v>
      </c>
    </row>
    <row r="45" spans="1:7" x14ac:dyDescent="0.3">
      <c r="A45">
        <f>ROWS($B$15:B45)</f>
        <v>31</v>
      </c>
      <c r="B45" t="str">
        <f>IF('Macro Data Input'!B34=0,"",'Macro Data Input'!B34)</f>
        <v>Net foreign assets</v>
      </c>
      <c r="C45" t="e">
        <f ca="1">IF(B45="",NA(),IFERROR(INDEX('Macro Data Input'!$B$4:$I$41,$A45,C$6),NA()))</f>
        <v>#N/A</v>
      </c>
      <c r="D45" t="e">
        <f ca="1">IF(B45="",NA(),IFERROR(INDEX('Macro Data Input'!$B$4:$I$41,$A45,D$6),NA()))</f>
        <v>#N/A</v>
      </c>
      <c r="E45">
        <f ca="1">IF(B45="",NA(),IFERROR(INDEX('Macro Data Input'!$B$4:$I$41,$A45,E$6),NA()))</f>
        <v>923.30328697508548</v>
      </c>
      <c r="F45">
        <f ca="1">IF(B45="",NA(),IFERROR(INDEX('Macro Data Input'!$B$4:$I$41,$A45,F$6),NA()))</f>
        <v>2204.4027864222853</v>
      </c>
      <c r="G45">
        <f ca="1">IF(B45="",NA(),IFERROR(INDEX('Macro Data Input'!$B$4:$I$41,$A45,G$6),NA()))</f>
        <v>1959.6453734232812</v>
      </c>
    </row>
    <row r="46" spans="1:7" x14ac:dyDescent="0.3">
      <c r="A46">
        <f>ROWS($B$15:B46)</f>
        <v>32</v>
      </c>
      <c r="B46" t="str">
        <f>IF('Macro Data Input'!B35=0,"",'Macro Data Input'!B35)</f>
        <v>Net Domestic assets</v>
      </c>
      <c r="C46" t="e">
        <f ca="1">IF(B46="",NA(),IFERROR(INDEX('Macro Data Input'!$B$4:$I$41,$A46,C$6),NA()))</f>
        <v>#N/A</v>
      </c>
      <c r="D46" t="e">
        <f ca="1">IF(B46="",NA(),IFERROR(INDEX('Macro Data Input'!$B$4:$I$41,$A46,D$6),NA()))</f>
        <v>#N/A</v>
      </c>
      <c r="E46">
        <f ca="1">IF(B46="",NA(),IFERROR(INDEX('Macro Data Input'!$B$4:$I$41,$A46,E$6),NA()))</f>
        <v>10266.532619375645</v>
      </c>
      <c r="F46">
        <f ca="1">IF(B46="",NA(),IFERROR(INDEX('Macro Data Input'!$B$4:$I$41,$A46,F$6),NA()))</f>
        <v>11139.518481384792</v>
      </c>
      <c r="G46">
        <f ca="1">IF(B46="",NA(),IFERROR(INDEX('Macro Data Input'!$B$4:$I$41,$A46,G$6),NA()))</f>
        <v>13511.980376029596</v>
      </c>
    </row>
    <row r="47" spans="1:7" x14ac:dyDescent="0.3">
      <c r="A47">
        <f>ROWS($B$15:B47)</f>
        <v>33</v>
      </c>
      <c r="B47" t="str">
        <f>IF('Macro Data Input'!B36=0,"",'Macro Data Input'!B36)</f>
        <v>Broad money M3</v>
      </c>
      <c r="C47" t="e">
        <f ca="1">IF(B47="",NA(),IFERROR(INDEX('Macro Data Input'!$B$4:$I$41,$A47,C$6),NA()))</f>
        <v>#N/A</v>
      </c>
      <c r="D47" t="e">
        <f ca="1">IF(B47="",NA(),IFERROR(INDEX('Macro Data Input'!$B$4:$I$41,$A47,D$6),NA()))</f>
        <v>#N/A</v>
      </c>
      <c r="E47">
        <f ca="1">IF(B47="",NA(),IFERROR(INDEX('Macro Data Input'!$B$4:$I$41,$A47,E$6),NA()))</f>
        <v>11189.835906350731</v>
      </c>
      <c r="F47">
        <f ca="1">IF(B47="",NA(),IFERROR(INDEX('Macro Data Input'!$B$4:$I$41,$A47,F$6),NA()))</f>
        <v>13343.921267807076</v>
      </c>
      <c r="G47">
        <f ca="1">IF(B47="",NA(),IFERROR(INDEX('Macro Data Input'!$B$4:$I$41,$A47,G$6),NA()))</f>
        <v>15471.625749452878</v>
      </c>
    </row>
    <row r="48" spans="1:7" x14ac:dyDescent="0.3">
      <c r="A48">
        <f>ROWS($B$15:B48)</f>
        <v>34</v>
      </c>
      <c r="B48" t="str">
        <f>IF('Macro Data Input'!B37=0,"",'Macro Data Input'!B37)</f>
        <v>Broad money M2</v>
      </c>
      <c r="C48" t="e">
        <f ca="1">IF(B48="",NA(),IFERROR(INDEX('Macro Data Input'!$B$4:$I$41,$A48,C$6),NA()))</f>
        <v>#N/A</v>
      </c>
      <c r="D48" t="e">
        <f ca="1">IF(B48="",NA(),IFERROR(INDEX('Macro Data Input'!$B$4:$I$41,$A48,D$6),NA()))</f>
        <v>#N/A</v>
      </c>
      <c r="E48">
        <f ca="1">IF(B48="",NA(),IFERROR(INDEX('Macro Data Input'!$B$4:$I$41,$A48,E$6),NA()))</f>
        <v>5911.3096916592704</v>
      </c>
      <c r="F48">
        <f ca="1">IF(B48="",NA(),IFERROR(INDEX('Macro Data Input'!$B$4:$I$41,$A48,F$6),NA()))</f>
        <v>5762.9321029139082</v>
      </c>
      <c r="G48">
        <f ca="1">IF(B48="",NA(),IFERROR(INDEX('Macro Data Input'!$B$4:$I$41,$A48,G$6),NA()))</f>
        <v>6337.6912599517682</v>
      </c>
    </row>
    <row r="49" spans="1:7" x14ac:dyDescent="0.3">
      <c r="A49">
        <f>ROWS($B$15:B49)</f>
        <v>35</v>
      </c>
      <c r="B49" t="str">
        <f>IF('Macro Data Input'!B38=0,"",'Macro Data Input'!B38)</f>
        <v>net credit to private sector</v>
      </c>
      <c r="C49" t="e">
        <f ca="1">IF(B49="",NA(),IFERROR(INDEX('Macro Data Input'!$B$4:$I$41,$A49,C$6),NA()))</f>
        <v>#N/A</v>
      </c>
      <c r="D49" t="e">
        <f ca="1">IF(B49="",NA(),IFERROR(INDEX('Macro Data Input'!$B$4:$I$41,$A49,D$6),NA()))</f>
        <v>#N/A</v>
      </c>
      <c r="E49">
        <f ca="1">IF(B49="",NA(),IFERROR(INDEX('Macro Data Input'!$B$4:$I$41,$A49,E$6),NA()))</f>
        <v>13263.11475326614</v>
      </c>
      <c r="F49">
        <f ca="1">IF(B49="",NA(),IFERROR(INDEX('Macro Data Input'!$B$4:$I$41,$A49,F$6),NA()))</f>
        <v>15836.298751281</v>
      </c>
      <c r="G49">
        <f ca="1">IF(B49="",NA(),IFERROR(INDEX('Macro Data Input'!$B$4:$I$41,$A49,G$6),NA()))</f>
        <v>18301.653313143495</v>
      </c>
    </row>
    <row r="50" spans="1:7" x14ac:dyDescent="0.3">
      <c r="A50">
        <f>ROWS($B$15:B50)</f>
        <v>36</v>
      </c>
      <c r="B50" t="str">
        <f>IF('Macro Data Input'!B39=0,"",'Macro Data Input'!B39)</f>
        <v>Current account balance (as a % of GDP)</v>
      </c>
      <c r="C50" t="e">
        <f ca="1">IF(B50="",NA(),IFERROR(INDEX('Macro Data Input'!$B$4:$I$41,$A50,C$6),NA()))</f>
        <v>#N/A</v>
      </c>
      <c r="D50" t="e">
        <f ca="1">IF(B50="",NA(),IFERROR(INDEX('Macro Data Input'!$B$4:$I$41,$A50,D$6),NA()))</f>
        <v>#N/A</v>
      </c>
      <c r="E50">
        <f ca="1">IF(B50="",NA(),IFERROR(INDEX('Macro Data Input'!$B$4:$I$41,$A50,E$6),NA()))</f>
        <v>-0.10618611719453908</v>
      </c>
      <c r="F50">
        <f ca="1">IF(B50="",NA(),IFERROR(INDEX('Macro Data Input'!$B$4:$I$41,$A50,F$6),NA()))</f>
        <v>-0.11748349511455283</v>
      </c>
      <c r="G50">
        <f ca="1">IF(B50="",NA(),IFERROR(INDEX('Macro Data Input'!$B$4:$I$41,$A50,G$6),NA()))</f>
        <v>-0.1184577014191599</v>
      </c>
    </row>
    <row r="51" spans="1:7" x14ac:dyDescent="0.3">
      <c r="A51">
        <f>ROWS($B$15:B51)</f>
        <v>37</v>
      </c>
      <c r="B51" t="str">
        <f>IF('Macro Data Input'!B40=0,"",'Macro Data Input'!B40)</f>
        <v>Trade balance (as a % of GDP)</v>
      </c>
      <c r="C51" t="e">
        <f ca="1">IF(B51="",NA(),IFERROR(INDEX('Macro Data Input'!$B$4:$I$41,$A51,C$6),NA()))</f>
        <v>#N/A</v>
      </c>
      <c r="D51" t="e">
        <f ca="1">IF(B51="",NA(),IFERROR(INDEX('Macro Data Input'!$B$4:$I$41,$A51,D$6),NA()))</f>
        <v>#N/A</v>
      </c>
      <c r="E51">
        <f ca="1">IF(B51="",NA(),IFERROR(INDEX('Macro Data Input'!$B$4:$I$41,$A51,E$6),NA()))</f>
        <v>-0.18066640414882806</v>
      </c>
      <c r="F51">
        <f ca="1">IF(B51="",NA(),IFERROR(INDEX('Macro Data Input'!$B$4:$I$41,$A51,F$6),NA()))</f>
        <v>-0.20387184567825134</v>
      </c>
      <c r="G51">
        <f ca="1">IF(B51="",NA(),IFERROR(INDEX('Macro Data Input'!$B$4:$I$41,$A51,G$6),NA()))</f>
        <v>-0.17790183041171367</v>
      </c>
    </row>
    <row r="52" spans="1:7" x14ac:dyDescent="0.3">
      <c r="A52">
        <f>ROWS($B$15:B52)</f>
        <v>38</v>
      </c>
      <c r="B52" t="str">
        <f>IF('Macro Data Input'!B41=0,"",'Macro Data Input'!B41)</f>
        <v>Net private capital and finincial flows</v>
      </c>
      <c r="C52" t="e">
        <f ca="1">IF(B52="",NA(),IFERROR(INDEX('Macro Data Input'!$B$4:$I$43,$A52,C$6),NA()))</f>
        <v>#N/A</v>
      </c>
      <c r="D52" t="e">
        <f ca="1">IF(B52="",NA(),IFERROR(INDEX('Macro Data Input'!$B$4:$I$41,$A52,D$6),NA()))</f>
        <v>#N/A</v>
      </c>
      <c r="E52">
        <f ca="1">IF(B52="",NA(),IFERROR(INDEX('Macro Data Input'!$B$4:$I$41,$A52,E$6),NA()))</f>
        <v>13263.114753266138</v>
      </c>
      <c r="F52">
        <f ca="1">IF(B52="",NA(),IFERROR(INDEX('Macro Data Input'!$B$4:$I$41,$A52,F$6),NA()))</f>
        <v>15836.298751281</v>
      </c>
      <c r="G52">
        <f ca="1">IF(B52="",NA(),IFERROR(INDEX('Macro Data Input'!$B$4:$I$41,$A52,G$6),NA()))</f>
        <v>18193.536974707109</v>
      </c>
    </row>
    <row r="53" spans="1:7" x14ac:dyDescent="0.3">
      <c r="A53">
        <f>ROWS($B$15:B53)</f>
        <v>39</v>
      </c>
      <c r="B53" t="str">
        <f>IF('Macro Data Input'!B42=0,"",'Macro Data Input'!B42)</f>
        <v>Official international reserves (mln USD)</v>
      </c>
      <c r="C53" t="e">
        <f ca="1">IF(B53="",NA(),IFERROR(INDEX('Macro Data Input'!$B$4:$I$43,$A53,C$6),NA()))</f>
        <v>#N/A</v>
      </c>
      <c r="D53" t="e">
        <f ca="1">IF(C53="",NA(),IFERROR(INDEX('Macro Data Input'!$B$4:$I$43,$A53,D$6),NA()))</f>
        <v>#N/A</v>
      </c>
      <c r="E53">
        <f ca="1">IF(A53="",NA(),IFERROR(INDEX('Macro Data Input'!$B$4:$I$43,$A53,E$6),NA()))</f>
        <v>2699.1875607971638</v>
      </c>
      <c r="F53">
        <f ca="1">IF(A53="",NA(),IFERROR(INDEX('Macro Data Input'!$B$4:$I$43,$A53,F$6),NA()))</f>
        <v>2520.576</v>
      </c>
      <c r="G53">
        <f ca="1">IF(B53="",NA(),IFERROR(INDEX('Macro Data Input'!$B$4:$I$43,$A53,G$6),NA()))</f>
        <v>2635.8548595611769</v>
      </c>
    </row>
    <row r="54" spans="1:7" x14ac:dyDescent="0.3">
      <c r="A54">
        <f>ROWS($B$15:B54)</f>
        <v>40</v>
      </c>
      <c r="B54" t="str">
        <f>IF('Macro Data Input'!B43=0,"",'Macro Data Input'!B43)</f>
        <v>import multiple</v>
      </c>
      <c r="C54" t="e">
        <f ca="1">IF(B54="",NA(),IFERROR(INDEX('Macro Data Input'!$B$4:$I$43,$A54,C$6),NA()))</f>
        <v>#N/A</v>
      </c>
      <c r="D54" t="e">
        <f ca="1">IF(C54="",NA(),IFERROR(INDEX('Macro Data Input'!$B$4:$I$43,$A54,D$6),NA()))</f>
        <v>#N/A</v>
      </c>
      <c r="E54">
        <f ca="1">IF(A54="",NA(),IFERROR(INDEX('Macro Data Input'!$B$4:$I$43,$A54,E$6),NA()))</f>
        <v>3.7323820158665422</v>
      </c>
      <c r="F54">
        <f ca="1">IF(A54="",NA(),IFERROR(INDEX('Macro Data Input'!$B$4:$I$43,$A54,F$6),NA()))</f>
        <v>3.3232565122452282</v>
      </c>
      <c r="G54">
        <f ca="1">IF(B54="",NA(),IFERROR(INDEX('Macro Data Input'!$B$4:$I$43,$A54,G$6),NA()))</f>
        <v>3.3</v>
      </c>
    </row>
  </sheetData>
  <sheetProtection algorithmName="SHA-512" hashValue="8hY39ddMpBrEDU2NWEnpAZhfYspX4+Nk4OQw77J7vvu3XHk+jg2/NVxQiVSKFFR+vEH3bGtTuLPA/BoRJ0Xuhw==" saltValue="PqzX2JjnAKwWpKlZV7Be7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Macroeconomic Forecasts</vt:lpstr>
      <vt:lpstr>'Macroeconomic Forecasts'!Print_Area</vt:lpstr>
      <vt:lpstr>SelectedYear</vt:lpstr>
      <vt:lpstr>Years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tamta sopromadze</dc:creator>
  <cp:keywords/>
  <dc:description/>
  <cp:lastModifiedBy>Ketevani Gogolauri</cp:lastModifiedBy>
  <cp:revision/>
  <dcterms:created xsi:type="dcterms:W3CDTF">2013-12-05T14:43:36Z</dcterms:created>
  <dcterms:modified xsi:type="dcterms:W3CDTF">2017-07-28T13:23:26Z</dcterms:modified>
  <cp:category/>
  <cp:contentStatus/>
</cp:coreProperties>
</file>