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Macroeconomic Forecasts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'Macroeconomic Forecasts'!$A$1:$M$35</definedName>
    <definedName name="SelectedYear">'Macroeconomic Forecasts'!$K$2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D15" i="3" l="1"/>
  <c r="F15" i="3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<sst xmlns="http://schemas.openxmlformats.org/spreadsheetml/2006/main" count="54" uniqueCount="50">
  <si>
    <t>METRIC NAME</t>
  </si>
  <si>
    <t>Position</t>
  </si>
  <si>
    <t>This year</t>
  </si>
  <si>
    <t>Previous Year</t>
  </si>
  <si>
    <t>Key Metrics</t>
  </si>
  <si>
    <t>All Metrics (works up to 25 metrics)</t>
  </si>
  <si>
    <t>Macroeconomic forecasts</t>
  </si>
  <si>
    <t>Parliamentary Budget Office</t>
  </si>
  <si>
    <t>Macroeconomic analysis and tax policy unit</t>
  </si>
  <si>
    <t>key indicators</t>
  </si>
  <si>
    <t>Indicators</t>
  </si>
  <si>
    <t>Growth Rate (%)</t>
  </si>
  <si>
    <t>Real GDP</t>
  </si>
  <si>
    <t>CPI inflation</t>
  </si>
  <si>
    <t>GDP Deflator</t>
  </si>
  <si>
    <t>Nominal GDP, mln GEL</t>
  </si>
  <si>
    <t>Nominal GDP, mln USD</t>
  </si>
  <si>
    <t>GDP per capita</t>
  </si>
  <si>
    <t>GDP per capita, USD</t>
  </si>
  <si>
    <t>Absorption</t>
  </si>
  <si>
    <t>Consumption</t>
  </si>
  <si>
    <t>Private</t>
  </si>
  <si>
    <t>Government</t>
  </si>
  <si>
    <t>Investment</t>
  </si>
  <si>
    <t>Budget revenues and grants</t>
  </si>
  <si>
    <t>Tax revenue</t>
  </si>
  <si>
    <t>Direct revenues</t>
  </si>
  <si>
    <t>Indirect Revenues</t>
  </si>
  <si>
    <t>Budget expenses and net acqusition of nonfinincial assets</t>
  </si>
  <si>
    <t>Current spending</t>
  </si>
  <si>
    <t>Capital Spending</t>
  </si>
  <si>
    <t>Operating balance (% of GDP)</t>
  </si>
  <si>
    <t>Net lending/borrowing (% of GDP)</t>
  </si>
  <si>
    <t>Overall fiscal balance (% of GDP)</t>
  </si>
  <si>
    <t>Government debt (% of GDP)</t>
  </si>
  <si>
    <t>External debt(% of GDP)</t>
  </si>
  <si>
    <t>Domestic Debt (% of GDP)</t>
  </si>
  <si>
    <t>Gross national saving</t>
  </si>
  <si>
    <t>private</t>
  </si>
  <si>
    <t>Net foreign assets</t>
  </si>
  <si>
    <t>Net Domestic assets</t>
  </si>
  <si>
    <t>Broad money M3</t>
  </si>
  <si>
    <t>Broad money M2</t>
  </si>
  <si>
    <t>net credit to private sector</t>
  </si>
  <si>
    <t>Current account balance (as a % of GDP)</t>
  </si>
  <si>
    <t>Trade balance (as a % of GDP)</t>
  </si>
  <si>
    <t>Official international reserves (mln USD)</t>
  </si>
  <si>
    <t>import multiple</t>
  </si>
  <si>
    <t>Net private capital and finincial flows</t>
  </si>
  <si>
    <t>Choose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</si>
</sst>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4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0" xfId="1" applyNumberFormat="1" applyFont="1" applyBorder="1" applyAlignment="1" applyProtection="1">
      <alignment horizontal="right" vertical="center"/>
      <protection locked="0"/>
    </xf>
    <xf numFmtId="165" fontId="0" fillId="0" borderId="0" xfId="1" applyNumberFormat="1" applyFont="1" applyBorder="1" applyAlignment="1" applyProtection="1">
      <alignment horizontal="right" vertical="center" indent="1"/>
      <protection locked="0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165" fontId="0" fillId="0" borderId="15" xfId="1" applyNumberFormat="1" applyFont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5" borderId="1" xfId="11" applyFont="1" applyFill="1" applyBorder="1" applyAlignment="1" applyProtection="1">
      <alignment horizontal="left" vertical="center" indent="1"/>
      <protection locked="0"/>
    </xf>
    <xf numFmtId="0" fontId="4" fillId="5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2" fontId="0" fillId="0" borderId="0" xfId="1" applyNumberFormat="1" applyFont="1" applyBorder="1" applyAlignment="1" applyProtection="1">
      <alignment horizontal="right" vertical="center"/>
      <protection locked="0"/>
    </xf>
    <xf numFmtId="2" fontId="0" fillId="0" borderId="0" xfId="1" applyNumberFormat="1" applyFont="1" applyBorder="1" applyAlignment="1" applyProtection="1">
      <alignment horizontal="right" vertical="center" inden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165" fontId="0" fillId="0" borderId="15" xfId="1" applyNumberFormat="1" applyFont="1" applyBorder="1" applyAlignment="1" applyProtection="1">
      <alignment horizontal="right" vertical="center" indent="1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horizontal="right" vertical="center" indent="1"/>
      <protection locked="0"/>
    </xf>
    <xf numFmtId="10" fontId="0" fillId="0" borderId="0" xfId="1" applyNumberFormat="1" applyFont="1" applyAlignment="1">
      <alignment vertical="center"/>
    </xf>
    <xf numFmtId="164" fontId="0" fillId="0" borderId="0" xfId="0" applyNumberFormat="1">
      <alignment vertical="center"/>
    </xf>
    <xf numFmtId="0" fontId="0" fillId="0" borderId="14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2" fontId="0" fillId="0" borderId="16" xfId="1" applyNumberFormat="1" applyFont="1" applyBorder="1" applyAlignment="1" applyProtection="1">
      <alignment horizontal="right" vertical="center" indent="1"/>
      <protection locked="0"/>
    </xf>
    <xf numFmtId="2" fontId="0" fillId="0" borderId="0" xfId="1" applyNumberFormat="1" applyFont="1" applyAlignment="1">
      <alignment vertical="center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4" borderId="1" xfId="0" applyFont="1" applyFill="1" applyBorder="1" applyAlignment="1">
      <alignment horizontal="center" vertical="center" wrapText="1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14"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9" tableBorderDxfId="8">
  <tableColumns count="8">
    <tableColumn id="1" name="Column1" headerRowDxfId="7"/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10" name="Column10" header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P8" sqref="P8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9.71093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4" t="s">
        <v>6</v>
      </c>
      <c r="C2" s="17"/>
      <c r="D2" s="17"/>
      <c r="E2" s="17"/>
      <c r="F2" s="17"/>
      <c r="G2" s="17"/>
      <c r="H2" s="17"/>
      <c r="I2" s="17"/>
      <c r="J2" s="18"/>
      <c r="K2" s="90">
        <v>2017</v>
      </c>
      <c r="L2" s="90"/>
      <c r="N2" s="87" t="s">
        <v>49</v>
      </c>
    </row>
    <row r="3" spans="2:14" ht="26.25" customHeight="1" x14ac:dyDescent="0.3">
      <c r="B3" s="52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62"/>
    </row>
    <row r="4" spans="2:14" ht="24.75" customHeight="1" thickBot="1" x14ac:dyDescent="0.35">
      <c r="B4" s="79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9</v>
      </c>
      <c r="C5" s="19"/>
      <c r="D5" s="51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61" t="str">
        <f>Calculations!B8</f>
        <v>Real GDP</v>
      </c>
      <c r="C7" s="21"/>
      <c r="D7" s="61" t="str">
        <f>Calculations!B9</f>
        <v>GDP Deflator</v>
      </c>
      <c r="E7" s="21"/>
      <c r="F7" s="71" t="str">
        <f>Calculations!B10</f>
        <v>Overall fiscal balance (% of GDP)</v>
      </c>
      <c r="G7" s="21"/>
      <c r="H7" s="72" t="str">
        <f>Calculations!B11</f>
        <v>Current account balance (as a % of GDP)</v>
      </c>
      <c r="I7" s="21"/>
      <c r="J7" s="100" t="str">
        <f>Calculations!B12</f>
        <v>GDP per capita, USD</v>
      </c>
      <c r="K7" s="100"/>
      <c r="L7" s="100"/>
      <c r="M7" s="8"/>
    </row>
    <row r="8" spans="2:14" ht="42" customHeight="1" x14ac:dyDescent="0.3">
      <c r="B8" s="43">
        <f ca="1">IFERROR(Calculations!G8,"")</f>
        <v>3.8155606321213842E-2</v>
      </c>
      <c r="C8" s="22"/>
      <c r="D8" s="43">
        <f ca="1">IFERROR(Calculations!G9,"")</f>
        <v>3.5472282365542895E-2</v>
      </c>
      <c r="E8" s="17"/>
      <c r="F8" s="43">
        <f ca="1">IFERROR(Calculations!G10,"")</f>
        <v>-5.5414223224311873E-2</v>
      </c>
      <c r="G8" s="17"/>
      <c r="H8" s="43">
        <f ca="1">IFERROR(Calculations!G11,"")</f>
        <v>-0.11777076681038405</v>
      </c>
      <c r="I8" s="23"/>
      <c r="J8" s="94">
        <f ca="1">IFERROR(Calculations!G12,"")</f>
        <v>4065.6831643603336</v>
      </c>
      <c r="K8" s="95"/>
      <c r="L8" s="96"/>
    </row>
    <row r="9" spans="2:14" s="4" customFormat="1" ht="18.75" customHeight="1" x14ac:dyDescent="0.3">
      <c r="B9" s="78"/>
      <c r="C9" s="24"/>
      <c r="D9" s="77"/>
      <c r="E9" s="25"/>
      <c r="F9" s="77"/>
      <c r="G9" s="25"/>
      <c r="H9" s="77"/>
      <c r="I9" s="26"/>
      <c r="J9" s="91"/>
      <c r="K9" s="92"/>
      <c r="L9" s="93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7"/>
      <c r="K10" s="98"/>
      <c r="L10" s="99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51"/>
      <c r="E13" s="51"/>
      <c r="F13" s="51"/>
      <c r="G13" s="51"/>
      <c r="H13" s="51"/>
      <c r="I13" s="34"/>
      <c r="J13" s="34"/>
      <c r="K13" s="34"/>
      <c r="L13" s="34"/>
    </row>
    <row r="15" spans="2:14" ht="18.75" customHeight="1" x14ac:dyDescent="0.3">
      <c r="B15" s="46" t="s">
        <v>10</v>
      </c>
      <c r="C15" s="47"/>
      <c r="D15" s="48" t="str">
        <f>"Selected Year ("&amp;SelectedYear&amp;")"</f>
        <v>Selected Year (2017)</v>
      </c>
      <c r="E15" s="47"/>
      <c r="F15" s="48" t="str">
        <f>"Previous Year ("&amp;SelectedYear-1&amp;")"</f>
        <v>Previous Year (2016)</v>
      </c>
      <c r="G15" s="47"/>
      <c r="H15" s="49" t="s">
        <v>11</v>
      </c>
      <c r="I15" s="88" t="str">
        <f ca="1">CONCATENATE(Years," Years Trend ")</f>
        <v xml:space="preserve">4 Years Trend </v>
      </c>
      <c r="J15" s="88"/>
      <c r="K15" s="88"/>
      <c r="L15" s="88"/>
    </row>
    <row r="16" spans="2:14" ht="18.75" customHeight="1" x14ac:dyDescent="0.3">
      <c r="B16" s="13" t="str">
        <f>Calculations!B15</f>
        <v>Real GDP</v>
      </c>
      <c r="C16" s="37"/>
      <c r="D16" s="50">
        <f ca="1">IF($B16="","",Calculations!G15)</f>
        <v>3.8155606321213842E-2</v>
      </c>
      <c r="E16" s="50"/>
      <c r="F16" s="50">
        <f ca="1">IF($B16="","",Calculations!F15)</f>
        <v>2.6303348221630829E-2</v>
      </c>
      <c r="G16" s="37"/>
      <c r="H16" s="53"/>
      <c r="I16" s="89"/>
      <c r="J16" s="89"/>
      <c r="K16" s="89"/>
      <c r="L16" s="89"/>
    </row>
    <row r="17" spans="2:12" ht="18.75" customHeight="1" x14ac:dyDescent="0.3">
      <c r="B17" s="13" t="str">
        <f>Calculations!B16</f>
        <v>CPI inflation</v>
      </c>
      <c r="C17" s="35"/>
      <c r="D17" s="50">
        <f ca="1">IF($B17="","",Calculations!G16)</f>
        <v>4.2796550121821486E-2</v>
      </c>
      <c r="E17" s="50"/>
      <c r="F17" s="50">
        <f ca="1">IF($B17="","",Calculations!F16)</f>
        <v>2.3239998202107648E-2</v>
      </c>
      <c r="G17" s="35"/>
      <c r="H17" s="54"/>
      <c r="I17" s="89"/>
      <c r="J17" s="89"/>
      <c r="K17" s="89"/>
      <c r="L17" s="89"/>
    </row>
    <row r="18" spans="2:12" ht="18.75" customHeight="1" x14ac:dyDescent="0.3">
      <c r="B18" s="13" t="str">
        <f>Calculations!B17</f>
        <v>GDP Deflator</v>
      </c>
      <c r="C18" s="35"/>
      <c r="D18" s="50">
        <f ca="1">IF($B18="","",Calculations!G17)</f>
        <v>3.5472282365542895E-2</v>
      </c>
      <c r="E18" s="50"/>
      <c r="F18" s="50">
        <f ca="1">IF($B18="","",Calculations!F17)</f>
        <v>1.0280988728001539E-2</v>
      </c>
      <c r="G18" s="35"/>
      <c r="H18" s="54"/>
      <c r="I18" s="89"/>
      <c r="J18" s="89"/>
      <c r="K18" s="89"/>
      <c r="L18" s="89"/>
    </row>
    <row r="19" spans="2:12" ht="18.75" customHeight="1" x14ac:dyDescent="0.3">
      <c r="B19" s="13" t="str">
        <f>Calculations!B18</f>
        <v>Nominal GDP, mln GEL</v>
      </c>
      <c r="C19" s="35"/>
      <c r="D19" s="64">
        <f ca="1">IF($B19="","",Calculations!G18)</f>
        <v>35342.501573352522</v>
      </c>
      <c r="E19" s="64"/>
      <c r="F19" s="64">
        <f ca="1">IF($B19="","",Calculations!F18)</f>
        <v>32860.36043524155</v>
      </c>
      <c r="G19" s="35"/>
      <c r="H19" s="54">
        <f t="shared" ref="H19:H39" ca="1" si="0">IFERROR(D19/F19-1,"")</f>
        <v>7.5536028979431569E-2</v>
      </c>
      <c r="I19" s="89"/>
      <c r="J19" s="89"/>
      <c r="K19" s="89"/>
      <c r="L19" s="89"/>
    </row>
    <row r="20" spans="2:12" ht="18.75" customHeight="1" x14ac:dyDescent="0.3">
      <c r="B20" s="13" t="str">
        <f>Calculations!B19</f>
        <v>Nominal GDP, mln USD</v>
      </c>
      <c r="C20" s="35"/>
      <c r="D20" s="64">
        <f ca="1">IF($B20="","",Calculations!G19)</f>
        <v>15125.967644686183</v>
      </c>
      <c r="E20" s="64"/>
      <c r="F20" s="64">
        <f ca="1">IF($B20="","",Calculations!F19)</f>
        <v>13987.089123315591</v>
      </c>
      <c r="G20" s="35"/>
      <c r="H20" s="54">
        <f t="shared" ca="1" si="0"/>
        <v>8.1423555060656128E-2</v>
      </c>
      <c r="I20" s="89"/>
      <c r="J20" s="89"/>
      <c r="K20" s="89"/>
      <c r="L20" s="89"/>
    </row>
    <row r="21" spans="2:12" ht="18.75" customHeight="1" x14ac:dyDescent="0.3">
      <c r="B21" s="13" t="str">
        <f>Calculations!B20</f>
        <v>GDP per capita</v>
      </c>
      <c r="C21" s="35"/>
      <c r="D21" s="64">
        <f ca="1">IF($B21="","",Calculations!G20)</f>
        <v>9499.6509981057206</v>
      </c>
      <c r="E21" s="64"/>
      <c r="F21" s="64">
        <f ca="1">IF($B21="","",Calculations!F20)</f>
        <v>8832.4804954417687</v>
      </c>
      <c r="G21" s="35"/>
      <c r="H21" s="54">
        <f t="shared" ca="1" si="0"/>
        <v>7.5536028979431347E-2</v>
      </c>
      <c r="I21" s="89"/>
      <c r="J21" s="89"/>
      <c r="K21" s="89"/>
      <c r="L21" s="89"/>
    </row>
    <row r="22" spans="2:12" ht="18.75" customHeight="1" x14ac:dyDescent="0.3">
      <c r="B22" s="13" t="str">
        <f>Calculations!B21</f>
        <v>GDP per capita, USD</v>
      </c>
      <c r="C22" s="35"/>
      <c r="D22" s="64">
        <f ca="1">IF($B22="","",Calculations!G21)</f>
        <v>4065.6831643603336</v>
      </c>
      <c r="E22" s="64"/>
      <c r="F22" s="64">
        <f ca="1">IF($B22="","",Calculations!F21)</f>
        <v>3759.5659400375207</v>
      </c>
      <c r="G22" s="35"/>
      <c r="H22" s="54">
        <f t="shared" ca="1" si="0"/>
        <v>8.142355506065635E-2</v>
      </c>
      <c r="I22" s="89"/>
      <c r="J22" s="89"/>
      <c r="K22" s="89"/>
      <c r="L22" s="89"/>
    </row>
    <row r="23" spans="2:12" ht="18.75" customHeight="1" x14ac:dyDescent="0.3">
      <c r="B23" s="13" t="str">
        <f>Calculations!B22</f>
        <v>Absorption</v>
      </c>
      <c r="C23" s="35"/>
      <c r="D23" s="64">
        <f ca="1">IF($B23="","",Calculations!G22)</f>
        <v>41262.564608018234</v>
      </c>
      <c r="E23" s="64"/>
      <c r="F23" s="64">
        <f ca="1">IF($B23="","",Calculations!F22)</f>
        <v>38236.638277553095</v>
      </c>
      <c r="G23" s="35"/>
      <c r="H23" s="54">
        <f t="shared" ca="1" si="0"/>
        <v>7.9136829668457365E-2</v>
      </c>
      <c r="I23" s="89"/>
      <c r="J23" s="89"/>
      <c r="K23" s="89"/>
      <c r="L23" s="89"/>
    </row>
    <row r="24" spans="2:12" ht="18.75" customHeight="1" x14ac:dyDescent="0.3">
      <c r="B24" s="13" t="str">
        <f>Calculations!B23</f>
        <v>Consumption</v>
      </c>
      <c r="C24" s="76"/>
      <c r="D24" s="64">
        <f ca="1">IF($B24="","",Calculations!G23)</f>
        <v>28690.52021546891</v>
      </c>
      <c r="E24" s="64"/>
      <c r="F24" s="64">
        <f ca="1">IF($B24="","",Calculations!F23)</f>
        <v>27429.184685020489</v>
      </c>
      <c r="G24" s="76"/>
      <c r="H24" s="54">
        <f t="shared" ca="1" si="0"/>
        <v>4.5985163063824386E-2</v>
      </c>
      <c r="I24" s="89"/>
      <c r="J24" s="89"/>
      <c r="K24" s="89"/>
      <c r="L24" s="89"/>
    </row>
    <row r="25" spans="2:12" ht="18.75" customHeight="1" x14ac:dyDescent="0.3">
      <c r="B25" s="81" t="str">
        <f>Calculations!B24</f>
        <v>Private</v>
      </c>
      <c r="C25" s="35"/>
      <c r="D25" s="64">
        <f ca="1">IF($B25="","",Calculations!G24)</f>
        <v>25589.52021546891</v>
      </c>
      <c r="E25" s="64"/>
      <c r="F25" s="64">
        <f ca="1">IF($B25="","",Calculations!F24)</f>
        <v>24205.77780064422</v>
      </c>
      <c r="G25" s="35"/>
      <c r="H25" s="54">
        <f t="shared" ca="1" si="0"/>
        <v>5.7165790177081677E-2</v>
      </c>
      <c r="I25" s="89"/>
      <c r="J25" s="89"/>
      <c r="K25" s="89"/>
      <c r="L25" s="89"/>
    </row>
    <row r="26" spans="2:12" ht="18.75" customHeight="1" x14ac:dyDescent="0.3">
      <c r="B26" s="81" t="str">
        <f>Calculations!B25</f>
        <v>Government</v>
      </c>
      <c r="C26" s="35"/>
      <c r="D26" s="64">
        <f ca="1">IF($B26="","",Calculations!G25)</f>
        <v>3100.9999999999995</v>
      </c>
      <c r="E26" s="64"/>
      <c r="F26" s="64">
        <f ca="1">IF($B26="","",Calculations!F25)</f>
        <v>3223.4068843762707</v>
      </c>
      <c r="G26" s="35"/>
      <c r="H26" s="54">
        <f t="shared" ca="1" si="0"/>
        <v>-3.7974382002338158E-2</v>
      </c>
      <c r="I26" s="89"/>
      <c r="J26" s="89"/>
      <c r="K26" s="89"/>
      <c r="L26" s="89"/>
    </row>
    <row r="27" spans="2:12" ht="18.75" customHeight="1" x14ac:dyDescent="0.3">
      <c r="B27" s="13" t="str">
        <f>Calculations!B26</f>
        <v>Investment</v>
      </c>
      <c r="C27" s="76"/>
      <c r="D27" s="64">
        <f ca="1">IF($B27="","",Calculations!G26)</f>
        <v>12572.04439254932</v>
      </c>
      <c r="E27" s="64"/>
      <c r="F27" s="64">
        <f ca="1">IF($B27="","",Calculations!F26)</f>
        <v>10807.453592532605</v>
      </c>
      <c r="G27" s="76"/>
      <c r="H27" s="54">
        <f t="shared" ca="1" si="0"/>
        <v>0.16327535296898765</v>
      </c>
      <c r="I27" s="89"/>
      <c r="J27" s="89"/>
      <c r="K27" s="89"/>
      <c r="L27" s="89"/>
    </row>
    <row r="28" spans="2:12" ht="18.75" customHeight="1" x14ac:dyDescent="0.3">
      <c r="B28" s="81" t="str">
        <f>Calculations!B27</f>
        <v>Private</v>
      </c>
      <c r="C28" s="35"/>
      <c r="D28" s="64">
        <f ca="1">IF($B28="","",Calculations!G27)</f>
        <v>10892.04439254932</v>
      </c>
      <c r="E28" s="64"/>
      <c r="F28" s="64">
        <f ca="1">IF($B28="","",Calculations!F27)</f>
        <v>9561.9985812311643</v>
      </c>
      <c r="G28" s="35"/>
      <c r="H28" s="54">
        <f t="shared" ca="1" si="0"/>
        <v>0.13909705173234865</v>
      </c>
      <c r="I28" s="89"/>
      <c r="J28" s="89"/>
      <c r="K28" s="89"/>
      <c r="L28" s="89"/>
    </row>
    <row r="29" spans="2:12" ht="18.75" customHeight="1" x14ac:dyDescent="0.3">
      <c r="B29" s="81" t="str">
        <f>Calculations!B28</f>
        <v>Government</v>
      </c>
      <c r="C29" s="35"/>
      <c r="D29" s="64">
        <f ca="1">IF($B29="","",Calculations!G28)</f>
        <v>1680</v>
      </c>
      <c r="E29" s="64"/>
      <c r="F29" s="64">
        <f ca="1">IF($B29="","",Calculations!F28)</f>
        <v>1245.4550113014416</v>
      </c>
      <c r="G29" s="35"/>
      <c r="H29" s="54">
        <f t="shared" ca="1" si="0"/>
        <v>0.3489046049479374</v>
      </c>
      <c r="I29" s="89"/>
      <c r="J29" s="89"/>
      <c r="K29" s="89"/>
      <c r="L29" s="89"/>
    </row>
    <row r="30" spans="2:12" ht="18.75" customHeight="1" x14ac:dyDescent="0.3">
      <c r="B30" s="13" t="str">
        <f>Calculations!B29</f>
        <v>Gross national saving</v>
      </c>
      <c r="C30" s="35"/>
      <c r="D30" s="64">
        <f ca="1">IF($B30="","",Calculations!G29)</f>
        <v>8411.3122316141889</v>
      </c>
      <c r="E30" s="64"/>
      <c r="F30" s="64">
        <f ca="1">IF($B30="","",Calculations!F29)</f>
        <v>6654.5117712278952</v>
      </c>
      <c r="G30" s="35"/>
      <c r="H30" s="54">
        <f t="shared" ca="1" si="0"/>
        <v>0.26400140547983852</v>
      </c>
      <c r="I30" s="89"/>
      <c r="J30" s="89"/>
      <c r="K30" s="89"/>
      <c r="L30" s="89"/>
    </row>
    <row r="31" spans="2:12" ht="18.75" customHeight="1" x14ac:dyDescent="0.3">
      <c r="B31" s="81" t="str">
        <f>Calculations!B30</f>
        <v>Government</v>
      </c>
      <c r="C31" s="35"/>
      <c r="D31" s="64">
        <f ca="1">IF($B31="","",Calculations!G30)</f>
        <v>966.20784933582399</v>
      </c>
      <c r="E31" s="64"/>
      <c r="F31" s="64">
        <f ca="1">IF($B31="","",Calculations!F30)</f>
        <v>946.41019537394277</v>
      </c>
      <c r="G31" s="35"/>
      <c r="H31" s="54">
        <f t="shared" ca="1" si="0"/>
        <v>2.0918682045747428E-2</v>
      </c>
      <c r="I31" s="89"/>
      <c r="J31" s="89"/>
      <c r="K31" s="89"/>
      <c r="L31" s="89"/>
    </row>
    <row r="32" spans="2:12" ht="18.75" customHeight="1" x14ac:dyDescent="0.3">
      <c r="B32" s="81" t="str">
        <f>Calculations!B31</f>
        <v>private</v>
      </c>
      <c r="C32" s="35"/>
      <c r="D32" s="64">
        <f ca="1">IF($B32="","",Calculations!G31)</f>
        <v>7445.1043822783649</v>
      </c>
      <c r="E32" s="64"/>
      <c r="F32" s="64">
        <f ca="1">IF($B32="","",Calculations!F31)</f>
        <v>5708.1015758539525</v>
      </c>
      <c r="G32" s="35"/>
      <c r="H32" s="54">
        <f t="shared" ca="1" si="0"/>
        <v>0.30430481716936697</v>
      </c>
      <c r="I32" s="89"/>
      <c r="J32" s="89"/>
      <c r="K32" s="89"/>
      <c r="L32" s="89"/>
    </row>
    <row r="33" spans="2:12" ht="18.75" customHeight="1" x14ac:dyDescent="0.3">
      <c r="B33" s="13" t="str">
        <f>Calculations!B32</f>
        <v>Budget revenues and grants</v>
      </c>
      <c r="C33" s="35"/>
      <c r="D33" s="64">
        <f ca="1">IF($B33="","",Calculations!G32)</f>
        <v>10060.207849335826</v>
      </c>
      <c r="E33" s="64"/>
      <c r="F33" s="64">
        <f ca="1">IF($B33="","",Calculations!F32)</f>
        <v>9763.4101953739428</v>
      </c>
      <c r="G33" s="35"/>
      <c r="H33" s="54">
        <f t="shared" ca="1" si="0"/>
        <v>3.0398974131242706E-2</v>
      </c>
      <c r="I33" s="89"/>
      <c r="J33" s="89"/>
      <c r="K33" s="89"/>
      <c r="L33" s="89"/>
    </row>
    <row r="34" spans="2:12" ht="22.5" customHeight="1" x14ac:dyDescent="0.3">
      <c r="B34" s="81" t="str">
        <f>Calculations!B33</f>
        <v>Tax revenue</v>
      </c>
      <c r="C34" s="35"/>
      <c r="D34" s="64">
        <f ca="1">IF($B34="","",Calculations!G33)</f>
        <v>9170.2564592215167</v>
      </c>
      <c r="E34" s="64"/>
      <c r="F34" s="64">
        <f ca="1">IF($B34="","",Calculations!F33)</f>
        <v>8862.9135395646426</v>
      </c>
      <c r="G34" s="35"/>
      <c r="H34" s="54">
        <f t="shared" ca="1" si="0"/>
        <v>3.4677413729116813E-2</v>
      </c>
      <c r="I34" s="89"/>
      <c r="J34" s="89"/>
      <c r="K34" s="89"/>
      <c r="L34" s="89"/>
    </row>
    <row r="35" spans="2:12" ht="18.75" customHeight="1" x14ac:dyDescent="0.3">
      <c r="B35" s="82" t="str">
        <f>Calculations!B34</f>
        <v>Direct revenues</v>
      </c>
      <c r="C35" s="35"/>
      <c r="D35" s="64">
        <f ca="1">IF($B35="","",Calculations!G34)</f>
        <v>3575.5308786914088</v>
      </c>
      <c r="E35" s="64"/>
      <c r="F35" s="64">
        <f ca="1">IF($B35="","",Calculations!F34)</f>
        <v>3895.1848005340566</v>
      </c>
      <c r="G35" s="35"/>
      <c r="H35" s="54">
        <f t="shared" ca="1" si="0"/>
        <v>-8.2063865570337291E-2</v>
      </c>
      <c r="I35" s="89"/>
      <c r="J35" s="89"/>
      <c r="K35" s="89"/>
      <c r="L35" s="89"/>
    </row>
    <row r="36" spans="2:12" ht="18.75" customHeight="1" x14ac:dyDescent="0.3">
      <c r="B36" s="82" t="str">
        <f>Calculations!B35</f>
        <v>Indirect Revenues</v>
      </c>
      <c r="C36" s="57"/>
      <c r="D36" s="64">
        <f ca="1">IF($B36="","",Calculations!G35)</f>
        <v>5236.9352216044645</v>
      </c>
      <c r="E36" s="64"/>
      <c r="F36" s="64">
        <f ca="1">IF($B36="","",Calculations!F35)</f>
        <v>4967.7287390305855</v>
      </c>
      <c r="G36" s="57"/>
      <c r="H36" s="54">
        <f t="shared" ca="1" si="0"/>
        <v>5.4191059278009712E-2</v>
      </c>
      <c r="I36" s="89"/>
      <c r="J36" s="89"/>
      <c r="K36" s="89"/>
      <c r="L36" s="89"/>
    </row>
    <row r="37" spans="2:12" ht="18.75" customHeight="1" x14ac:dyDescent="0.3">
      <c r="B37" s="13" t="str">
        <f>Calculations!B36</f>
        <v>Budget expenses and net acqusition of nonfinincial assets</v>
      </c>
      <c r="C37" s="57"/>
      <c r="D37" s="64">
        <f ca="1">IF($B37="","",Calculations!G36)</f>
        <v>10756.000000000002</v>
      </c>
      <c r="E37" s="64"/>
      <c r="F37" s="64">
        <f ca="1">IF($B37="","",Calculations!F36)</f>
        <v>9966</v>
      </c>
      <c r="G37" s="57"/>
      <c r="H37" s="54">
        <f t="shared" ca="1" si="0"/>
        <v>7.9269516355609193E-2</v>
      </c>
      <c r="I37" s="89"/>
      <c r="J37" s="89"/>
      <c r="K37" s="89"/>
      <c r="L37" s="89"/>
    </row>
    <row r="38" spans="2:12" ht="18.75" customHeight="1" x14ac:dyDescent="0.3">
      <c r="B38" s="81" t="str">
        <f>Calculations!B37</f>
        <v>Current spending</v>
      </c>
      <c r="C38" s="57"/>
      <c r="D38" s="64">
        <f ca="1">IF($B38="","",Calculations!G37)</f>
        <v>9094.0000000000018</v>
      </c>
      <c r="E38" s="64"/>
      <c r="F38" s="64">
        <f ca="1">IF($B38="","",Calculations!F37)</f>
        <v>8817</v>
      </c>
      <c r="G38" s="57"/>
      <c r="H38" s="54">
        <f t="shared" ca="1" si="0"/>
        <v>3.1416581603720184E-2</v>
      </c>
      <c r="I38" s="89"/>
      <c r="J38" s="89"/>
      <c r="K38" s="89"/>
      <c r="L38" s="89"/>
    </row>
    <row r="39" spans="2:12" ht="18.75" customHeight="1" x14ac:dyDescent="0.3">
      <c r="B39" s="81" t="str">
        <f>Calculations!B38</f>
        <v>Capital Spending</v>
      </c>
      <c r="C39" s="57"/>
      <c r="D39" s="64">
        <f ca="1">IF($B39="","",Calculations!G38)</f>
        <v>1661.9999999999998</v>
      </c>
      <c r="E39" s="64"/>
      <c r="F39" s="64">
        <f ca="1">IF($B39="","",Calculations!F38)</f>
        <v>1149</v>
      </c>
      <c r="G39" s="57"/>
      <c r="H39" s="54">
        <f t="shared" ca="1" si="0"/>
        <v>0.44647519582245421</v>
      </c>
      <c r="I39" s="89"/>
      <c r="J39" s="89"/>
      <c r="K39" s="89"/>
      <c r="L39" s="89"/>
    </row>
    <row r="40" spans="2:12" ht="18.75" customHeight="1" x14ac:dyDescent="0.3">
      <c r="B40" s="13" t="str">
        <f>Calculations!B39</f>
        <v>Operating balance (% of GDP)</v>
      </c>
      <c r="C40" s="57"/>
      <c r="D40" s="50">
        <f ca="1">IF($B40="","",Calculations!G39)</f>
        <v>2.734880182456096E-2</v>
      </c>
      <c r="E40" s="50"/>
      <c r="F40" s="50">
        <f ca="1">IF($B40="","",Calculations!F39)</f>
        <v>2.8819108245752366E-2</v>
      </c>
      <c r="G40" s="57"/>
      <c r="H40" s="54"/>
      <c r="I40" s="89"/>
      <c r="J40" s="89"/>
      <c r="K40" s="89"/>
      <c r="L40" s="89"/>
    </row>
    <row r="41" spans="2:12" ht="18.75" customHeight="1" x14ac:dyDescent="0.3">
      <c r="B41" s="13" t="str">
        <f>Calculations!B40</f>
        <v>Net lending/borrowing (% of GDP)</v>
      </c>
      <c r="C41" s="57"/>
      <c r="D41" s="50">
        <f ca="1">IF($B41="","",Calculations!G40)</f>
        <v>-1.5165756889413167E-2</v>
      </c>
      <c r="E41" s="50"/>
      <c r="F41" s="50">
        <f ca="1">IF($B41="","",Calculations!F40)</f>
        <v>3.1184897630822418E-3</v>
      </c>
      <c r="G41" s="57"/>
      <c r="H41" s="54"/>
      <c r="I41" s="89"/>
      <c r="J41" s="89"/>
      <c r="K41" s="89"/>
      <c r="L41" s="89"/>
    </row>
    <row r="42" spans="2:12" ht="18.75" customHeight="1" x14ac:dyDescent="0.3">
      <c r="B42" s="13" t="str">
        <f>Calculations!B41</f>
        <v>Overall fiscal balance (% of GDP)</v>
      </c>
      <c r="C42" s="57"/>
      <c r="D42" s="50">
        <f ca="1">IF($B42="","",Calculations!G41)</f>
        <v>-5.5414223224311873E-2</v>
      </c>
      <c r="E42" s="50"/>
      <c r="F42" s="50">
        <f ca="1">IF($B42="","",Calculations!F41)</f>
        <v>-4.2495349910245624E-2</v>
      </c>
      <c r="G42" s="57"/>
      <c r="H42" s="54"/>
      <c r="I42" s="89"/>
      <c r="J42" s="89"/>
      <c r="K42" s="89"/>
      <c r="L42" s="89"/>
    </row>
    <row r="43" spans="2:12" ht="18.75" customHeight="1" x14ac:dyDescent="0.3">
      <c r="B43" s="13" t="str">
        <f>Calculations!B42</f>
        <v>Government debt (% of GDP)</v>
      </c>
      <c r="C43" s="57"/>
      <c r="D43" s="50">
        <f ca="1">IF($B43="","",Calculations!G42)</f>
        <v>0.4269078790271269</v>
      </c>
      <c r="E43" s="50"/>
      <c r="F43" s="50">
        <f ca="1">IF($B43="","",Calculations!F42)</f>
        <v>0.42961482086634495</v>
      </c>
      <c r="G43" s="57"/>
      <c r="H43" s="54"/>
      <c r="I43" s="89"/>
      <c r="J43" s="89"/>
      <c r="K43" s="89"/>
      <c r="L43" s="89"/>
    </row>
    <row r="44" spans="2:12" ht="18.75" customHeight="1" x14ac:dyDescent="0.3">
      <c r="B44" s="81" t="str">
        <f>Calculations!B43</f>
        <v>External debt(% of GDP)</v>
      </c>
      <c r="C44" s="57"/>
      <c r="D44" s="50">
        <f ca="1">IF($B44="","",Calculations!G43)</f>
        <v>0.32607591331022268</v>
      </c>
      <c r="E44" s="50"/>
      <c r="F44" s="50">
        <f ca="1">IF($B44="","",Calculations!F43)</f>
        <v>0.33182762165615709</v>
      </c>
      <c r="G44" s="57"/>
      <c r="H44" s="54"/>
      <c r="I44" s="89"/>
      <c r="J44" s="89"/>
      <c r="K44" s="89"/>
      <c r="L44" s="89"/>
    </row>
    <row r="45" spans="2:12" ht="18.75" customHeight="1" x14ac:dyDescent="0.3">
      <c r="B45" s="81" t="str">
        <f>Calculations!B44</f>
        <v>Domestic Debt (% of GDP)</v>
      </c>
      <c r="C45" s="57"/>
      <c r="D45" s="50">
        <f ca="1">IF($B45="","",Calculations!G44)</f>
        <v>0.10083196571690417</v>
      </c>
      <c r="E45" s="50"/>
      <c r="F45" s="50">
        <f ca="1">IF($B45="","",Calculations!F44)</f>
        <v>9.7787199210187886E-2</v>
      </c>
      <c r="G45" s="57"/>
      <c r="H45" s="54"/>
      <c r="I45" s="89"/>
      <c r="J45" s="89"/>
      <c r="K45" s="89"/>
      <c r="L45" s="89"/>
    </row>
    <row r="46" spans="2:12" ht="18.75" customHeight="1" x14ac:dyDescent="0.3">
      <c r="B46" s="13" t="str">
        <f>Calculations!B45</f>
        <v>Net foreign assets</v>
      </c>
      <c r="C46" s="57"/>
      <c r="D46" s="64">
        <f ca="1">IF($B46="","",Calculations!G45)</f>
        <v>2220.4320000023022</v>
      </c>
      <c r="E46" s="64"/>
      <c r="F46" s="64">
        <f ca="1">IF($B46="","",Calculations!F45)</f>
        <v>2260.6960000023437</v>
      </c>
      <c r="G46" s="57"/>
      <c r="H46" s="54">
        <f ca="1">IFERROR(D46/F46-1,"")</f>
        <v>-1.7810444217179033E-2</v>
      </c>
      <c r="I46" s="89"/>
      <c r="J46" s="89"/>
      <c r="K46" s="89"/>
      <c r="L46" s="89"/>
    </row>
    <row r="47" spans="2:12" ht="18.75" customHeight="1" x14ac:dyDescent="0.3">
      <c r="B47" s="13" t="str">
        <f>Calculations!B46</f>
        <v>Net Domestic assets</v>
      </c>
      <c r="C47" s="57"/>
      <c r="D47" s="64">
        <f ca="1">IF($B47="","",Calculations!G46)</f>
        <v>15102.26667478878</v>
      </c>
      <c r="E47" s="64"/>
      <c r="F47" s="64">
        <f ca="1">IF($B47="","",Calculations!F46)</f>
        <v>12691.270146743416</v>
      </c>
      <c r="G47" s="57"/>
      <c r="H47" s="54">
        <f t="shared" ref="H47:H48" ca="1" si="1">IFERROR(D47/F47-1,"")</f>
        <v>0.18997283173142643</v>
      </c>
      <c r="I47" s="89"/>
      <c r="J47" s="89"/>
      <c r="K47" s="89"/>
      <c r="L47" s="89"/>
    </row>
    <row r="48" spans="2:12" ht="17.25" customHeight="1" x14ac:dyDescent="0.3">
      <c r="B48" s="13" t="str">
        <f>Calculations!B47</f>
        <v>Broad money M3</v>
      </c>
      <c r="C48" s="57"/>
      <c r="D48" s="64">
        <f ca="1">IF($B48="","",Calculations!G47)</f>
        <v>17322.698674791081</v>
      </c>
      <c r="E48" s="64"/>
      <c r="F48" s="64">
        <f ca="1">IF($B48="","",Calculations!F47)</f>
        <v>14951.966146745761</v>
      </c>
      <c r="G48" s="57"/>
      <c r="H48" s="54">
        <f t="shared" ca="1" si="1"/>
        <v>0.15855657408382395</v>
      </c>
      <c r="I48" s="89"/>
      <c r="J48" s="89"/>
      <c r="K48" s="89"/>
      <c r="L48" s="89"/>
    </row>
    <row r="49" spans="2:12" ht="17.25" customHeight="1" x14ac:dyDescent="0.3">
      <c r="B49" s="13" t="str">
        <f>Calculations!B48</f>
        <v>Broad money M2</v>
      </c>
      <c r="C49" s="57"/>
      <c r="D49" s="64">
        <f ca="1">IF($B49="","",Calculations!G48)</f>
        <v>6905.30963418788</v>
      </c>
      <c r="E49" s="64"/>
      <c r="F49" s="64">
        <f ca="1">IF($B49="","",Calculations!F48)</f>
        <v>6348.404624413949</v>
      </c>
      <c r="G49" s="57"/>
      <c r="H49" s="54">
        <f ca="1">IFERROR(D49/F49-1,"")</f>
        <v>8.7723616045557451E-2</v>
      </c>
      <c r="I49" s="89"/>
      <c r="J49" s="89"/>
      <c r="K49" s="89"/>
      <c r="L49" s="89"/>
    </row>
    <row r="50" spans="2:12" ht="17.25" customHeight="1" x14ac:dyDescent="0.3">
      <c r="B50" s="13" t="str">
        <f>Calculations!B49</f>
        <v>net credit to private sector</v>
      </c>
      <c r="C50" s="57"/>
      <c r="D50" s="64">
        <f ca="1">IF($B50="","",Calculations!G49)</f>
        <v>20203.385970824173</v>
      </c>
      <c r="E50" s="64"/>
      <c r="F50" s="64">
        <f ca="1">IF($B50="","",Calculations!F49)</f>
        <v>17592.493674039692</v>
      </c>
      <c r="G50" s="57"/>
      <c r="H50" s="54">
        <f ca="1">IFERROR(D50/F50-1,"")</f>
        <v>0.14840944923215948</v>
      </c>
      <c r="I50" s="89"/>
      <c r="J50" s="89"/>
      <c r="K50" s="89"/>
      <c r="L50" s="89"/>
    </row>
    <row r="51" spans="2:12" ht="33" customHeight="1" x14ac:dyDescent="0.3">
      <c r="B51" s="83" t="str">
        <f>Calculations!B50</f>
        <v>Current account balance (as a % of GDP)</v>
      </c>
      <c r="C51" s="70"/>
      <c r="D51" s="50">
        <f ca="1">IF($B51="","",Calculations!G50)</f>
        <v>-0.11777076681038405</v>
      </c>
      <c r="E51" s="50"/>
      <c r="F51" s="50">
        <f ca="1">IF($B51="","",Calculations!F50)</f>
        <v>-0.12646110584132392</v>
      </c>
      <c r="G51" s="80"/>
      <c r="H51" s="54"/>
      <c r="I51" s="89"/>
      <c r="J51" s="89"/>
      <c r="K51" s="89"/>
      <c r="L51" s="89"/>
    </row>
    <row r="52" spans="2:12" ht="17.25" customHeight="1" x14ac:dyDescent="0.3">
      <c r="B52" s="13" t="str">
        <f>Calculations!B51</f>
        <v>Trade balance (as a % of GDP)</v>
      </c>
      <c r="C52" s="80"/>
      <c r="D52" s="50">
        <f ca="1">IF($B52="","",Calculations!G51)</f>
        <v>-0.16922167755838821</v>
      </c>
      <c r="E52" s="50"/>
      <c r="F52" s="50">
        <f ca="1">IF($B52="","",Calculations!F51)</f>
        <v>-0.15849854327679025</v>
      </c>
      <c r="G52" s="80"/>
      <c r="H52" s="54"/>
      <c r="I52" s="89"/>
      <c r="J52" s="89"/>
      <c r="K52" s="89"/>
      <c r="L52" s="89"/>
    </row>
    <row r="53" spans="2:12" ht="42.75" customHeight="1" x14ac:dyDescent="0.3">
      <c r="B53" s="83" t="str">
        <f>Calculations!B52</f>
        <v>Net private capital and finincial flows</v>
      </c>
      <c r="C53" s="80"/>
      <c r="D53" s="64">
        <f ca="1">IF($B53="","",Calculations!G52)</f>
        <v>21299.697703952599</v>
      </c>
      <c r="E53" s="64"/>
      <c r="F53" s="64">
        <f ca="1">IF($B53="","",Calculations!F52)</f>
        <v>18193.536974707109</v>
      </c>
      <c r="G53" s="80"/>
      <c r="H53" s="54">
        <f t="shared" ref="H53:H54" ca="1" si="2">IFERROR(D53/F53-1,"")</f>
        <v>0.17072879965911603</v>
      </c>
      <c r="I53" s="89"/>
      <c r="J53" s="89"/>
      <c r="K53" s="89"/>
      <c r="L53" s="89"/>
    </row>
    <row r="54" spans="2:12" ht="45.75" customHeight="1" x14ac:dyDescent="0.3">
      <c r="B54" s="83" t="str">
        <f>Calculations!B53</f>
        <v>Official international reserves (mln USD)</v>
      </c>
      <c r="C54" s="80"/>
      <c r="D54" s="64">
        <f ca="1">IF($B54="","",Calculations!G53)</f>
        <v>2717.1967145665976</v>
      </c>
      <c r="E54" s="64"/>
      <c r="F54" s="64">
        <f ca="1">IF($B54="","",Calculations!F53)</f>
        <v>2774.9431846843686</v>
      </c>
      <c r="G54" s="80"/>
      <c r="H54" s="54">
        <f t="shared" ca="1" si="2"/>
        <v>-2.0809964844141216E-2</v>
      </c>
      <c r="I54" s="89"/>
      <c r="J54" s="89"/>
      <c r="K54" s="89"/>
      <c r="L54" s="89"/>
    </row>
    <row r="55" spans="2:12" ht="17.25" customHeight="1" x14ac:dyDescent="0.3">
      <c r="B55" s="13" t="str">
        <f>Calculations!B54</f>
        <v>import multiple</v>
      </c>
      <c r="C55" s="80"/>
      <c r="D55" s="64">
        <f ca="1">IF($B55="","",Calculations!G54)</f>
        <v>3.55</v>
      </c>
      <c r="E55" s="64"/>
      <c r="F55" s="64">
        <f ca="1">IF($B55="","",Calculations!F54)</f>
        <v>4</v>
      </c>
      <c r="G55" s="80"/>
      <c r="H55" s="54"/>
      <c r="I55" s="89"/>
      <c r="J55" s="89"/>
      <c r="K55" s="89"/>
      <c r="L55" s="89"/>
    </row>
  </sheetData>
  <sheetProtection selectLockedCells="1"/>
  <mergeCells count="46">
    <mergeCell ref="I52:L52"/>
    <mergeCell ref="I53:L53"/>
    <mergeCell ref="I54:L54"/>
    <mergeCell ref="I55:L55"/>
    <mergeCell ref="I51:L51"/>
    <mergeCell ref="I49:L49"/>
    <mergeCell ref="I50:L50"/>
    <mergeCell ref="I46:L46"/>
    <mergeCell ref="I47:L47"/>
    <mergeCell ref="I48:L48"/>
    <mergeCell ref="I41:L41"/>
    <mergeCell ref="I42:L42"/>
    <mergeCell ref="I43:L43"/>
    <mergeCell ref="I44:L44"/>
    <mergeCell ref="I45:L45"/>
    <mergeCell ref="I36:L36"/>
    <mergeCell ref="I37:L37"/>
    <mergeCell ref="I38:L38"/>
    <mergeCell ref="I39:L39"/>
    <mergeCell ref="I40:L40"/>
    <mergeCell ref="I31:L31"/>
    <mergeCell ref="I32:L32"/>
    <mergeCell ref="I33:L33"/>
    <mergeCell ref="I34:L34"/>
    <mergeCell ref="I35:L35"/>
    <mergeCell ref="K2:L2"/>
    <mergeCell ref="J9:L9"/>
    <mergeCell ref="J8:L8"/>
    <mergeCell ref="J10:L10"/>
    <mergeCell ref="J7:L7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I15:L15"/>
    <mergeCell ref="I16:L16"/>
    <mergeCell ref="I17:L17"/>
    <mergeCell ref="I18:L18"/>
    <mergeCell ref="I19:L1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13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Normal="100" workbookViewId="0">
      <pane ySplit="3" topLeftCell="A4" activePane="bottomLeft" state="frozen"/>
      <selection pane="bottomLeft" activeCell="E12" sqref="E12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5" t="s">
        <v>0</v>
      </c>
      <c r="C3" s="56">
        <v>2014</v>
      </c>
      <c r="D3" s="56">
        <v>2015</v>
      </c>
      <c r="E3" s="56">
        <v>2016</v>
      </c>
      <c r="F3" s="56">
        <v>2017</v>
      </c>
      <c r="G3" s="56">
        <v>2018</v>
      </c>
      <c r="H3" s="56">
        <v>2019</v>
      </c>
      <c r="I3" s="56">
        <v>2020</v>
      </c>
    </row>
    <row r="4" spans="2:17" s="5" customFormat="1" ht="19.5" customHeight="1" x14ac:dyDescent="0.3">
      <c r="B4" s="14" t="s">
        <v>12</v>
      </c>
      <c r="C4" s="45">
        <v>4.7025417212964493E-2</v>
      </c>
      <c r="D4" s="45">
        <v>2.8839731184816975E-2</v>
      </c>
      <c r="E4" s="45">
        <v>2.6303348221630829E-2</v>
      </c>
      <c r="F4" s="45">
        <v>3.8155606321213842E-2</v>
      </c>
      <c r="G4" s="45">
        <v>4.94381576093057E-2</v>
      </c>
      <c r="H4" s="45">
        <v>5.5421238299286468E-2</v>
      </c>
      <c r="I4" s="65">
        <v>5.9273612582211088E-2</v>
      </c>
    </row>
    <row r="5" spans="2:17" s="5" customFormat="1" ht="19.5" customHeight="1" x14ac:dyDescent="0.3">
      <c r="B5" s="15" t="s">
        <v>13</v>
      </c>
      <c r="C5" s="40">
        <v>3.068816273156405E-2</v>
      </c>
      <c r="D5" s="40">
        <v>4.0034746956628231E-2</v>
      </c>
      <c r="E5" s="40">
        <v>2.3239998202107648E-2</v>
      </c>
      <c r="F5" s="40">
        <v>4.2796550121821486E-2</v>
      </c>
      <c r="G5" s="40">
        <v>4.8695530407101728E-2</v>
      </c>
      <c r="H5" s="40">
        <v>4.3113084993405382E-2</v>
      </c>
      <c r="I5" s="41">
        <v>4.13942146845101E-2</v>
      </c>
    </row>
    <row r="6" spans="2:17" s="5" customFormat="1" ht="19.5" customHeight="1" x14ac:dyDescent="0.3">
      <c r="B6" s="15" t="s">
        <v>14</v>
      </c>
      <c r="C6" s="40">
        <v>3.6857892178032703E-2</v>
      </c>
      <c r="D6" s="40">
        <v>5.7940081747841266E-2</v>
      </c>
      <c r="E6" s="40">
        <v>1.0280988728001539E-2</v>
      </c>
      <c r="F6" s="40">
        <v>3.5472282365542895E-2</v>
      </c>
      <c r="G6" s="40">
        <v>3.6814560216087644E-2</v>
      </c>
      <c r="H6" s="40">
        <v>4.0992202093484531E-2</v>
      </c>
      <c r="I6" s="41">
        <v>4.2012710922313179E-2</v>
      </c>
    </row>
    <row r="7" spans="2:17" s="5" customFormat="1" ht="19.5" customHeight="1" x14ac:dyDescent="0.3">
      <c r="B7" s="15" t="s">
        <v>15</v>
      </c>
      <c r="C7" s="38">
        <v>29150.481302203254</v>
      </c>
      <c r="D7" s="38">
        <v>31755.555634667184</v>
      </c>
      <c r="E7" s="38">
        <v>32860.36043524155</v>
      </c>
      <c r="F7" s="38">
        <v>35342.501573352522</v>
      </c>
      <c r="G7" s="38">
        <v>38452.528875058088</v>
      </c>
      <c r="H7" s="38">
        <v>42252.16408143835</v>
      </c>
      <c r="I7" s="39">
        <v>46638.817859519637</v>
      </c>
    </row>
    <row r="8" spans="2:17" s="5" customFormat="1" ht="19.5" customHeight="1" x14ac:dyDescent="0.3">
      <c r="B8" s="15" t="s">
        <v>16</v>
      </c>
      <c r="C8" s="38">
        <v>16497.753318699535</v>
      </c>
      <c r="D8" s="38">
        <v>13968.361224265889</v>
      </c>
      <c r="E8" s="38">
        <v>13987.089123315591</v>
      </c>
      <c r="F8" s="38">
        <v>15125.967644686183</v>
      </c>
      <c r="G8" s="38">
        <v>16519.217836868451</v>
      </c>
      <c r="H8" s="38">
        <v>18789.746657216183</v>
      </c>
      <c r="I8" s="39">
        <v>21089.22025860149</v>
      </c>
    </row>
    <row r="9" spans="2:17" s="5" customFormat="1" ht="19.5" customHeight="1" x14ac:dyDescent="0.3">
      <c r="B9" s="15" t="s">
        <v>17</v>
      </c>
      <c r="C9" s="66">
        <v>7870.1844045932721</v>
      </c>
      <c r="D9" s="66">
        <v>8550.9210853507775</v>
      </c>
      <c r="E9" s="66">
        <v>8832.4804954417687</v>
      </c>
      <c r="F9" s="66">
        <v>9499.6509981057206</v>
      </c>
      <c r="G9" s="66">
        <v>10335.589956740696</v>
      </c>
      <c r="H9" s="66">
        <v>11356.887453348658</v>
      </c>
      <c r="I9" s="67">
        <v>12535.968675282129</v>
      </c>
    </row>
    <row r="10" spans="2:17" s="5" customFormat="1" ht="19.5" customHeight="1" x14ac:dyDescent="0.3">
      <c r="B10" s="15" t="s">
        <v>18</v>
      </c>
      <c r="C10" s="66">
        <v>4453.9602573961165</v>
      </c>
      <c r="D10" s="66">
        <v>3761.3057662885772</v>
      </c>
      <c r="E10" s="66">
        <v>3759.5659400375207</v>
      </c>
      <c r="F10" s="66">
        <v>4065.6831643603336</v>
      </c>
      <c r="G10" s="66">
        <v>4440.172518242246</v>
      </c>
      <c r="H10" s="66">
        <v>5050.4641052618481</v>
      </c>
      <c r="I10" s="67">
        <v>5668.5357108379449</v>
      </c>
    </row>
    <row r="11" spans="2:17" s="5" customFormat="1" ht="19.5" customHeight="1" x14ac:dyDescent="0.3">
      <c r="B11" s="15" t="s">
        <v>19</v>
      </c>
      <c r="C11" s="66">
        <v>34259.549574719102</v>
      </c>
      <c r="D11" s="66">
        <v>36941.406958827276</v>
      </c>
      <c r="E11" s="66">
        <v>38236.638277553095</v>
      </c>
      <c r="F11" s="66">
        <v>41262.564608018234</v>
      </c>
      <c r="G11" s="66">
        <v>44735.78846543558</v>
      </c>
      <c r="H11" s="66">
        <v>48440.123166891921</v>
      </c>
      <c r="I11" s="66">
        <v>52393.058986933662</v>
      </c>
    </row>
    <row r="12" spans="2:17" s="5" customFormat="1" ht="19.5" customHeight="1" x14ac:dyDescent="0.3">
      <c r="B12" s="15" t="s">
        <v>20</v>
      </c>
      <c r="C12" s="66">
        <v>25570.696804347215</v>
      </c>
      <c r="D12" s="66">
        <v>26760.634733112485</v>
      </c>
      <c r="E12" s="66">
        <v>27429.184685020489</v>
      </c>
      <c r="F12" s="66">
        <v>28690.52021546891</v>
      </c>
      <c r="G12" s="66">
        <v>30724.79368313001</v>
      </c>
      <c r="H12" s="66">
        <v>32794.747881114905</v>
      </c>
      <c r="I12" s="66">
        <v>35024.068102579724</v>
      </c>
      <c r="K12" s="85"/>
      <c r="L12" s="85"/>
      <c r="M12" s="85"/>
      <c r="N12" s="85"/>
      <c r="O12" s="85"/>
      <c r="P12" s="85"/>
      <c r="Q12" s="85"/>
    </row>
    <row r="13" spans="2:17" s="5" customFormat="1" ht="19.5" customHeight="1" x14ac:dyDescent="0.3">
      <c r="B13" s="63" t="s">
        <v>21</v>
      </c>
      <c r="C13" s="66">
        <v>22905.196804347215</v>
      </c>
      <c r="D13" s="66">
        <v>23955.734733112484</v>
      </c>
      <c r="E13" s="66">
        <v>24205.77780064422</v>
      </c>
      <c r="F13" s="66">
        <v>25589.52021546891</v>
      </c>
      <c r="G13" s="66">
        <v>27529.79368313001</v>
      </c>
      <c r="H13" s="66">
        <v>29554.747881114905</v>
      </c>
      <c r="I13" s="66">
        <v>31694.068102579724</v>
      </c>
      <c r="K13" s="85"/>
      <c r="L13" s="85"/>
      <c r="M13" s="85"/>
      <c r="N13" s="85"/>
      <c r="O13" s="85"/>
      <c r="P13" s="85"/>
      <c r="Q13" s="85"/>
    </row>
    <row r="14" spans="2:17" s="5" customFormat="1" ht="19.5" customHeight="1" x14ac:dyDescent="0.3">
      <c r="B14" s="63" t="s">
        <v>22</v>
      </c>
      <c r="C14" s="66">
        <v>2665.5</v>
      </c>
      <c r="D14" s="66">
        <v>2804.9</v>
      </c>
      <c r="E14" s="66">
        <v>3223.4068843762707</v>
      </c>
      <c r="F14" s="66">
        <v>3100.9999999999995</v>
      </c>
      <c r="G14" s="66">
        <v>3194.9999999999995</v>
      </c>
      <c r="H14" s="66">
        <v>3239.9999999999991</v>
      </c>
      <c r="I14" s="66">
        <v>3330</v>
      </c>
      <c r="K14" s="85"/>
      <c r="L14" s="85"/>
      <c r="M14" s="85"/>
      <c r="N14" s="85"/>
      <c r="O14" s="85"/>
      <c r="P14" s="85"/>
      <c r="Q14" s="85"/>
    </row>
    <row r="15" spans="2:17" s="5" customFormat="1" ht="19.5" customHeight="1" x14ac:dyDescent="0.3">
      <c r="B15" s="15" t="s">
        <v>23</v>
      </c>
      <c r="C15" s="66">
        <v>8688.8527703718883</v>
      </c>
      <c r="D15" s="66">
        <v>10180.772225714791</v>
      </c>
      <c r="E15" s="66">
        <v>10807.453592532605</v>
      </c>
      <c r="F15" s="66">
        <v>12572.04439254932</v>
      </c>
      <c r="G15" s="66">
        <v>14010.994782305568</v>
      </c>
      <c r="H15" s="66">
        <v>15645.375285777012</v>
      </c>
      <c r="I15" s="66">
        <v>17368.990884353938</v>
      </c>
      <c r="K15" s="85"/>
      <c r="L15" s="85"/>
      <c r="M15" s="85"/>
      <c r="N15" s="85"/>
      <c r="O15" s="85"/>
      <c r="P15" s="85"/>
      <c r="Q15" s="85"/>
    </row>
    <row r="16" spans="2:17" s="5" customFormat="1" ht="19.5" customHeight="1" x14ac:dyDescent="0.3">
      <c r="B16" s="63" t="s">
        <v>21</v>
      </c>
      <c r="C16" s="66">
        <v>7244.9136180094893</v>
      </c>
      <c r="D16" s="66">
        <v>8404.3910725047899</v>
      </c>
      <c r="E16" s="66">
        <v>9561.9985812311643</v>
      </c>
      <c r="F16" s="66">
        <v>10892.04439254932</v>
      </c>
      <c r="G16" s="66">
        <v>12025.994782305568</v>
      </c>
      <c r="H16" s="66">
        <v>13370.375285777012</v>
      </c>
      <c r="I16" s="66">
        <v>14841.990884353938</v>
      </c>
      <c r="K16" s="85"/>
      <c r="L16" s="85"/>
      <c r="M16" s="85"/>
      <c r="N16" s="85"/>
      <c r="O16" s="85"/>
      <c r="P16" s="85"/>
      <c r="Q16" s="85"/>
    </row>
    <row r="17" spans="2:17" ht="19.5" customHeight="1" x14ac:dyDescent="0.3">
      <c r="B17" s="63" t="s">
        <v>22</v>
      </c>
      <c r="C17" s="66">
        <v>1443.9391523623997</v>
      </c>
      <c r="D17" s="84">
        <v>1776.3811532099999</v>
      </c>
      <c r="E17" s="84">
        <v>1245.4550113014416</v>
      </c>
      <c r="F17" s="84">
        <v>1680</v>
      </c>
      <c r="G17" s="84">
        <v>1985</v>
      </c>
      <c r="H17" s="84">
        <v>2275</v>
      </c>
      <c r="I17" s="84">
        <v>2527</v>
      </c>
      <c r="K17" s="86"/>
      <c r="L17" s="86"/>
      <c r="M17" s="86"/>
      <c r="N17" s="86"/>
      <c r="O17" s="86"/>
      <c r="P17" s="86"/>
      <c r="Q17" s="86"/>
    </row>
    <row r="18" spans="2:17" ht="19.5" customHeight="1" x14ac:dyDescent="0.3">
      <c r="B18" s="15" t="s">
        <v>37</v>
      </c>
      <c r="C18" s="59">
        <v>5745.5564730182559</v>
      </c>
      <c r="D18" s="59">
        <v>6739.5170055825802</v>
      </c>
      <c r="E18" s="59">
        <v>6654.5117712278952</v>
      </c>
      <c r="F18" s="59">
        <v>8411.3122316141889</v>
      </c>
      <c r="G18" s="59">
        <v>9859.3699368889938</v>
      </c>
      <c r="H18" s="59">
        <v>11767.979409296182</v>
      </c>
      <c r="I18" s="60">
        <v>14065.130869067958</v>
      </c>
      <c r="K18" s="84"/>
      <c r="L18" s="84"/>
      <c r="M18" s="84"/>
      <c r="N18" s="84"/>
      <c r="O18" s="84"/>
      <c r="P18" s="84"/>
    </row>
    <row r="19" spans="2:17" ht="19.5" customHeight="1" x14ac:dyDescent="0.3">
      <c r="B19" s="15" t="s">
        <v>22</v>
      </c>
      <c r="C19" s="59">
        <v>749.5029906057996</v>
      </c>
      <c r="D19" s="59">
        <v>1080.1855852132667</v>
      </c>
      <c r="E19" s="59">
        <v>946.41019537394277</v>
      </c>
      <c r="F19" s="59">
        <v>966.20784933582399</v>
      </c>
      <c r="G19" s="59">
        <v>1615.8548339137196</v>
      </c>
      <c r="H19" s="59">
        <v>2442.3360728053703</v>
      </c>
      <c r="I19" s="60">
        <v>3130.8135034245643</v>
      </c>
      <c r="K19" s="84"/>
      <c r="L19" s="84"/>
      <c r="M19" s="84"/>
      <c r="N19" s="84"/>
      <c r="O19" s="84"/>
      <c r="P19" s="84"/>
    </row>
    <row r="20" spans="2:17" ht="19.5" customHeight="1" x14ac:dyDescent="0.3">
      <c r="B20" s="63" t="s">
        <v>38</v>
      </c>
      <c r="C20" s="59">
        <v>4996.0534824124561</v>
      </c>
      <c r="D20" s="59">
        <v>5659.3314203693135</v>
      </c>
      <c r="E20" s="59">
        <v>5708.1015758539525</v>
      </c>
      <c r="F20" s="59">
        <v>7445.1043822783649</v>
      </c>
      <c r="G20" s="59">
        <v>8243.5151029752742</v>
      </c>
      <c r="H20" s="59">
        <v>9325.6433364908116</v>
      </c>
      <c r="I20" s="60">
        <v>10934.317365643394</v>
      </c>
      <c r="K20" s="84"/>
      <c r="L20" s="84"/>
      <c r="M20" s="84"/>
      <c r="N20" s="84"/>
      <c r="O20" s="84"/>
      <c r="P20" s="84"/>
    </row>
    <row r="21" spans="2:17" ht="19.5" customHeight="1" x14ac:dyDescent="0.3">
      <c r="B21" s="63" t="s">
        <v>24</v>
      </c>
      <c r="C21" s="59">
        <v>8118.8366391870004</v>
      </c>
      <c r="D21" s="59">
        <v>8963.1602021981271</v>
      </c>
      <c r="E21" s="59">
        <v>9763.4101953739428</v>
      </c>
      <c r="F21" s="59">
        <v>10060.207849335826</v>
      </c>
      <c r="G21" s="59">
        <v>10965.85483391372</v>
      </c>
      <c r="H21" s="59">
        <v>12092.33607280537</v>
      </c>
      <c r="I21" s="60">
        <v>13115.813503424564</v>
      </c>
      <c r="K21" s="84"/>
      <c r="L21" s="84"/>
      <c r="M21" s="84"/>
      <c r="N21" s="84"/>
      <c r="O21" s="84"/>
      <c r="P21" s="84"/>
    </row>
    <row r="22" spans="2:17" ht="19.5" customHeight="1" x14ac:dyDescent="0.3">
      <c r="B22" s="15" t="s">
        <v>25</v>
      </c>
      <c r="C22" s="59">
        <v>7241.5766391870002</v>
      </c>
      <c r="D22" s="59">
        <v>8010.8462293921257</v>
      </c>
      <c r="E22" s="59">
        <v>8862.9135395646426</v>
      </c>
      <c r="F22" s="59">
        <v>9170.2564592215167</v>
      </c>
      <c r="G22" s="59">
        <v>9998.7822601700318</v>
      </c>
      <c r="H22" s="59">
        <v>11116.55116224357</v>
      </c>
      <c r="I22" s="60">
        <v>12133.865123019654</v>
      </c>
      <c r="K22" s="84"/>
      <c r="L22" s="84"/>
      <c r="M22" s="84"/>
      <c r="N22" s="84"/>
      <c r="O22" s="84"/>
      <c r="P22" s="84"/>
    </row>
    <row r="23" spans="2:17" x14ac:dyDescent="0.3">
      <c r="B23" s="63" t="s">
        <v>26</v>
      </c>
      <c r="C23" s="73">
        <v>3037.9493206800003</v>
      </c>
      <c r="D23" s="73">
        <v>3565.4159901922403</v>
      </c>
      <c r="E23" s="73">
        <v>3895.1848005340566</v>
      </c>
      <c r="F23" s="73">
        <v>3575.5308786914088</v>
      </c>
      <c r="G23" s="73">
        <v>4126.7288021698396</v>
      </c>
      <c r="H23" s="73">
        <v>4712.8361331435817</v>
      </c>
      <c r="I23" s="74">
        <v>5221.6718115302619</v>
      </c>
      <c r="K23" s="84"/>
      <c r="L23" s="84"/>
      <c r="M23" s="84"/>
      <c r="N23" s="84"/>
      <c r="O23" s="84"/>
      <c r="P23" s="84"/>
    </row>
    <row r="24" spans="2:17" x14ac:dyDescent="0.3">
      <c r="B24" s="73" t="s">
        <v>27</v>
      </c>
      <c r="C24" s="73">
        <v>4203.6273185069995</v>
      </c>
      <c r="D24" s="73">
        <v>4445.4302391998854</v>
      </c>
      <c r="E24" s="73">
        <v>4967.7287390305855</v>
      </c>
      <c r="F24" s="73">
        <v>5236.9352216044645</v>
      </c>
      <c r="G24" s="73">
        <v>5680.2247257931049</v>
      </c>
      <c r="H24" s="74">
        <v>6174.0252795836268</v>
      </c>
      <c r="I24" s="73">
        <v>6582.5298164686728</v>
      </c>
    </row>
    <row r="25" spans="2:17" x14ac:dyDescent="0.3">
      <c r="B25" s="15" t="s">
        <v>28</v>
      </c>
      <c r="C25" s="66">
        <v>8813.2728009435996</v>
      </c>
      <c r="D25" s="66">
        <v>9659.3557701948594</v>
      </c>
      <c r="E25" s="66">
        <v>9966</v>
      </c>
      <c r="F25" s="66">
        <v>10756.000000000002</v>
      </c>
      <c r="G25" s="66">
        <v>11615</v>
      </c>
      <c r="H25" s="66">
        <v>12605</v>
      </c>
      <c r="I25" s="66">
        <v>13485</v>
      </c>
    </row>
    <row r="26" spans="2:17" x14ac:dyDescent="0.3">
      <c r="B26" s="15" t="s">
        <v>29</v>
      </c>
      <c r="C26" s="66">
        <v>7369.3336485812006</v>
      </c>
      <c r="D26" s="66">
        <v>7882.9746169848604</v>
      </c>
      <c r="E26" s="66">
        <v>8817</v>
      </c>
      <c r="F26" s="66">
        <v>9094.0000000000018</v>
      </c>
      <c r="G26" s="66">
        <v>9350</v>
      </c>
      <c r="H26" s="66">
        <v>9650</v>
      </c>
      <c r="I26" s="67">
        <v>9985</v>
      </c>
    </row>
    <row r="27" spans="2:17" x14ac:dyDescent="0.3">
      <c r="B27" s="15" t="s">
        <v>30</v>
      </c>
      <c r="C27" s="66">
        <v>1443.9391523623997</v>
      </c>
      <c r="D27" s="66">
        <v>1776.3811532099999</v>
      </c>
      <c r="E27" s="66">
        <v>1149</v>
      </c>
      <c r="F27" s="66">
        <v>1661.9999999999998</v>
      </c>
      <c r="G27" s="66">
        <v>2264.9999999999995</v>
      </c>
      <c r="H27" s="66">
        <v>2954.9999999999991</v>
      </c>
      <c r="I27" s="67">
        <v>3499.9999999999991</v>
      </c>
    </row>
    <row r="28" spans="2:17" x14ac:dyDescent="0.3">
      <c r="B28" s="15" t="s">
        <v>31</v>
      </c>
      <c r="C28" s="40">
        <v>2.5711513399579809E-2</v>
      </c>
      <c r="D28" s="40">
        <v>3.4084333794118862E-2</v>
      </c>
      <c r="E28" s="40">
        <v>2.8819108245752366E-2</v>
      </c>
      <c r="F28" s="40">
        <v>2.734880182456096E-2</v>
      </c>
      <c r="G28" s="40">
        <v>4.2011604822385126E-2</v>
      </c>
      <c r="H28" s="40">
        <v>5.776523025611599E-2</v>
      </c>
      <c r="I28" s="41">
        <v>6.7070342565831262E-2</v>
      </c>
    </row>
    <row r="29" spans="2:17" x14ac:dyDescent="0.3">
      <c r="B29" s="63" t="s">
        <v>32</v>
      </c>
      <c r="C29" s="40">
        <v>-1.9886386184395019E-2</v>
      </c>
      <c r="D29" s="40">
        <v>-1.076383194659168E-2</v>
      </c>
      <c r="E29" s="40">
        <v>3.1184897630822418E-3</v>
      </c>
      <c r="F29" s="40">
        <v>-1.5165756889413167E-2</v>
      </c>
      <c r="G29" s="40">
        <v>-1.2977582531860219E-2</v>
      </c>
      <c r="H29" s="40">
        <v>-8.8141094922368039E-3</v>
      </c>
      <c r="I29" s="41">
        <v>-5.1240101797465536E-3</v>
      </c>
    </row>
    <row r="30" spans="2:17" x14ac:dyDescent="0.3">
      <c r="B30" s="63" t="s">
        <v>33</v>
      </c>
      <c r="C30" s="40">
        <v>-3.2255677726389112E-2</v>
      </c>
      <c r="D30" s="40">
        <v>-3.7117278731907212E-2</v>
      </c>
      <c r="E30" s="40">
        <v>-4.2495349910245624E-2</v>
      </c>
      <c r="F30" s="40">
        <v>-5.5414223224311873E-2</v>
      </c>
      <c r="G30" s="40">
        <v>-4.3239912480727435E-2</v>
      </c>
      <c r="H30" s="40">
        <v>-3.6106978666587956E-2</v>
      </c>
      <c r="I30" s="41">
        <v>-2.5453304434562726E-2</v>
      </c>
    </row>
    <row r="31" spans="2:17" x14ac:dyDescent="0.3">
      <c r="B31" s="15" t="s">
        <v>34</v>
      </c>
      <c r="C31" s="40">
        <v>0.3566714197619153</v>
      </c>
      <c r="D31" s="40">
        <v>0.41528650146524476</v>
      </c>
      <c r="E31" s="40">
        <v>0.42961482086634495</v>
      </c>
      <c r="F31" s="40">
        <v>0.4269078790271269</v>
      </c>
      <c r="G31" s="40">
        <v>0.4278163320164946</v>
      </c>
      <c r="H31" s="40">
        <v>0.41015417711866314</v>
      </c>
      <c r="I31" s="41">
        <v>0.39381305449413445</v>
      </c>
      <c r="J31" s="42"/>
    </row>
    <row r="32" spans="2:17" x14ac:dyDescent="0.3">
      <c r="B32" s="15" t="s">
        <v>35</v>
      </c>
      <c r="C32" s="40">
        <v>0.2684944880209727</v>
      </c>
      <c r="D32" s="40">
        <v>0.32607346413602867</v>
      </c>
      <c r="E32" s="40">
        <v>0.33182762165615709</v>
      </c>
      <c r="F32" s="40">
        <v>0.32607591331022268</v>
      </c>
      <c r="G32" s="40">
        <v>0.3232380775035012</v>
      </c>
      <c r="H32" s="40">
        <v>0.30544131357767468</v>
      </c>
      <c r="I32" s="41">
        <v>0.29243461666093029</v>
      </c>
      <c r="J32" s="42"/>
    </row>
    <row r="33" spans="2:10" x14ac:dyDescent="0.3">
      <c r="B33" s="15" t="s">
        <v>36</v>
      </c>
      <c r="C33" s="40">
        <v>8.8176931740942613E-2</v>
      </c>
      <c r="D33" s="40">
        <v>8.9213037329216066E-2</v>
      </c>
      <c r="E33" s="40">
        <v>9.7787199210187886E-2</v>
      </c>
      <c r="F33" s="40">
        <v>0.10083196571690417</v>
      </c>
      <c r="G33" s="40">
        <v>0.10457825451299345</v>
      </c>
      <c r="H33" s="40">
        <v>0.10471286354098842</v>
      </c>
      <c r="I33" s="41">
        <v>0.10137843783320415</v>
      </c>
      <c r="J33" s="42"/>
    </row>
    <row r="34" spans="2:10" x14ac:dyDescent="0.3">
      <c r="B34" s="15" t="s">
        <v>39</v>
      </c>
      <c r="C34" s="59">
        <v>923.30328697508548</v>
      </c>
      <c r="D34" s="59">
        <v>2204.4027864222853</v>
      </c>
      <c r="E34" s="59">
        <v>2260.6960000023437</v>
      </c>
      <c r="F34" s="59">
        <v>2220.4320000023022</v>
      </c>
      <c r="G34" s="59">
        <v>2249.6200000023327</v>
      </c>
      <c r="H34" s="59">
        <v>2415.7400000025041</v>
      </c>
      <c r="I34" s="60">
        <v>2368.7300000024552</v>
      </c>
    </row>
    <row r="35" spans="2:10" x14ac:dyDescent="0.3">
      <c r="B35" s="15" t="s">
        <v>40</v>
      </c>
      <c r="C35" s="59">
        <v>10266.532619375645</v>
      </c>
      <c r="D35" s="59">
        <v>11139.518481384792</v>
      </c>
      <c r="E35" s="59">
        <v>12691.270146743416</v>
      </c>
      <c r="F35" s="59">
        <v>15102.26667478878</v>
      </c>
      <c r="G35" s="59">
        <v>18232.780776117099</v>
      </c>
      <c r="H35" s="59">
        <v>22345.471938884893</v>
      </c>
      <c r="I35" s="60">
        <v>27426.115738269546</v>
      </c>
    </row>
    <row r="36" spans="2:10" x14ac:dyDescent="0.3">
      <c r="B36" s="15" t="s">
        <v>41</v>
      </c>
      <c r="C36" s="59">
        <v>11189.835906350731</v>
      </c>
      <c r="D36" s="59">
        <v>13343.921267807076</v>
      </c>
      <c r="E36" s="59">
        <v>14951.966146745761</v>
      </c>
      <c r="F36" s="59">
        <v>17322.698674791081</v>
      </c>
      <c r="G36" s="59">
        <v>20482.400776119433</v>
      </c>
      <c r="H36" s="59">
        <v>24761.211938887398</v>
      </c>
      <c r="I36" s="60">
        <v>29794.845738272001</v>
      </c>
    </row>
    <row r="37" spans="2:10" x14ac:dyDescent="0.3">
      <c r="B37" s="15" t="s">
        <v>42</v>
      </c>
      <c r="C37" s="73">
        <v>5911.3096916592704</v>
      </c>
      <c r="D37" s="73">
        <v>5762.9321029139082</v>
      </c>
      <c r="E37" s="73">
        <v>6348.404624413949</v>
      </c>
      <c r="F37" s="73">
        <v>6905.30963418788</v>
      </c>
      <c r="G37" s="73">
        <v>7879.5653781971869</v>
      </c>
      <c r="H37" s="73">
        <v>9402.7583374403075</v>
      </c>
      <c r="I37" s="74">
        <v>11150.068683880852</v>
      </c>
    </row>
    <row r="38" spans="2:10" x14ac:dyDescent="0.3">
      <c r="B38" t="s">
        <v>43</v>
      </c>
      <c r="C38" s="75">
        <v>13263.11475326614</v>
      </c>
      <c r="D38" s="75">
        <v>15836.298751281</v>
      </c>
      <c r="E38" s="75">
        <v>17592.493674039692</v>
      </c>
      <c r="F38" s="75">
        <v>20203.385970824173</v>
      </c>
      <c r="G38" s="75">
        <v>23694.799494492599</v>
      </c>
      <c r="H38" s="75">
        <v>28151.273834723044</v>
      </c>
      <c r="I38" s="75">
        <v>33599.379923334775</v>
      </c>
    </row>
    <row r="39" spans="2:10" x14ac:dyDescent="0.3">
      <c r="B39" t="s">
        <v>44</v>
      </c>
      <c r="C39" s="68">
        <v>-0.10637013598903346</v>
      </c>
      <c r="D39" s="68">
        <v>-0.11949459853364874</v>
      </c>
      <c r="E39" s="68">
        <v>-0.12646110584132392</v>
      </c>
      <c r="F39" s="68">
        <v>-0.11777076681038405</v>
      </c>
      <c r="G39" s="68">
        <v>-0.1079406508033816</v>
      </c>
      <c r="H39" s="68">
        <v>-9.1706734422408065E-2</v>
      </c>
      <c r="I39" s="68">
        <v>-7.077745856544973E-2</v>
      </c>
    </row>
    <row r="40" spans="2:10" x14ac:dyDescent="0.3">
      <c r="B40" t="s">
        <v>45</v>
      </c>
      <c r="C40" s="42">
        <v>-0.18066640412641496</v>
      </c>
      <c r="D40" s="42">
        <v>-0.17656328158765969</v>
      </c>
      <c r="E40" s="42">
        <v>-0.15849854327679025</v>
      </c>
      <c r="F40" s="42">
        <v>-0.16922167755838821</v>
      </c>
      <c r="G40" s="42">
        <v>-0.1635190958592761</v>
      </c>
      <c r="H40" s="42">
        <v>-0.15076410421162267</v>
      </c>
      <c r="I40" s="42">
        <v>-0.12459392607478033</v>
      </c>
    </row>
    <row r="41" spans="2:10" x14ac:dyDescent="0.3">
      <c r="B41" t="s">
        <v>48</v>
      </c>
      <c r="C41" s="69">
        <v>13263.114753266138</v>
      </c>
      <c r="D41" s="69">
        <v>15836.298751281</v>
      </c>
      <c r="E41" s="69">
        <v>18193.536974707109</v>
      </c>
      <c r="F41" s="69">
        <v>21299.697703952599</v>
      </c>
      <c r="G41" s="69">
        <v>26150.817796963718</v>
      </c>
      <c r="H41" s="69">
        <v>31344.846304111212</v>
      </c>
      <c r="I41" s="69">
        <v>37126.709765322608</v>
      </c>
    </row>
    <row r="42" spans="2:10" x14ac:dyDescent="0.3">
      <c r="B42" t="s">
        <v>46</v>
      </c>
      <c r="C42" s="69">
        <v>2699.1875607971638</v>
      </c>
      <c r="D42" s="69">
        <v>2520.576</v>
      </c>
      <c r="E42" s="69">
        <v>2774.9431846843686</v>
      </c>
      <c r="F42" s="69">
        <v>2717.1967145665976</v>
      </c>
      <c r="G42" s="69">
        <v>2879.2325804941979</v>
      </c>
      <c r="H42" s="69">
        <v>3217.2216941732963</v>
      </c>
      <c r="I42" s="69">
        <v>3526.5712848263338</v>
      </c>
    </row>
    <row r="43" spans="2:10" x14ac:dyDescent="0.3">
      <c r="B43" t="s">
        <v>47</v>
      </c>
      <c r="C43" s="69">
        <v>3.7323820157294589</v>
      </c>
      <c r="D43" s="69">
        <v>3.4772352222673382</v>
      </c>
      <c r="E43" s="69">
        <v>4</v>
      </c>
      <c r="F43" s="69">
        <v>3.55</v>
      </c>
      <c r="G43" s="69">
        <v>3.5</v>
      </c>
      <c r="H43" s="69">
        <v>3.5</v>
      </c>
      <c r="I43" s="69">
        <v>3.5</v>
      </c>
    </row>
  </sheetData>
  <sheetProtection algorithmName="SHA-512" hashValue="of+Ey2oCpT8L3fI+nUvObzP8SfROyVitr+sF0GKHQV/lB0hsIukgn7nfJ//CCCDJRWdtddMsGDwshZ8hvu7FMQ==" saltValue="UE07/Kva+ZvU9lDu/dBMQw==" spinCount="100000" sheet="1" objects="1" scenarios="1" formatCells="0" formatColumns="0" formatRows="0" insertColumns="0" insertRows="0" insertHyperlinks="0" deleteColumns="0" deleteRows="0" sort="0" autoFilter="0" pivotTables="0"/>
  <conditionalFormatting sqref="B18:I23 B12:C17 B4:I11 B25:I37">
    <cfRule type="expression" dxfId="12" priority="15">
      <formula>MOD(ROW(),2)=0</formula>
    </cfRule>
  </conditionalFormatting>
  <conditionalFormatting sqref="D12:I16">
    <cfRule type="expression" dxfId="11" priority="2">
      <formula>MOD(ROW(),2)=0</formula>
    </cfRule>
  </conditionalFormatting>
  <conditionalFormatting sqref="B24:I24">
    <cfRule type="expression" dxfId="10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opLeftCell="A7" workbookViewId="0">
      <selection activeCell="E34" sqref="E3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2017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2016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2013</v>
      </c>
      <c r="D7" s="12">
        <f>E7-1</f>
        <v>2014</v>
      </c>
      <c r="E7" s="12">
        <f>F7-1</f>
        <v>2015</v>
      </c>
      <c r="F7" s="12">
        <f>G7-1</f>
        <v>2016</v>
      </c>
      <c r="G7" s="12">
        <f>C3</f>
        <v>2017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Real GDP</v>
      </c>
      <c r="C8" s="42" t="e">
        <f ca="1">IFERROR(INDEX('Macro Data Input'!$B$4:$I$50,$A8,C$6),NA())</f>
        <v>#N/A</v>
      </c>
      <c r="D8" s="42">
        <f ca="1">IFERROR(INDEX('Macro Data Input'!$B$4:$I$50,$A8,D$6),NA())</f>
        <v>4.7025417212964493E-2</v>
      </c>
      <c r="E8" s="42">
        <f ca="1">IFERROR(INDEX('Macro Data Input'!$B$4:$I$50,$A8,E$6),NA())</f>
        <v>2.8839731184816975E-2</v>
      </c>
      <c r="F8" s="42">
        <f ca="1">IFERROR(INDEX('Macro Data Input'!$B$4:$I$50,$A8,F$6),NA())</f>
        <v>2.6303348221630829E-2</v>
      </c>
      <c r="G8" s="42">
        <f ca="1">IFERROR(INDEX('Macro Data Input'!$B$4:$I$50,$A8,G$6),NA())</f>
        <v>3.8155606321213842E-2</v>
      </c>
      <c r="H8" s="3">
        <f ca="1">IFERROR(G8-F8,"")</f>
        <v>1.1852258099583013E-2</v>
      </c>
    </row>
    <row r="9" spans="1:9" ht="19.5" customHeight="1" x14ac:dyDescent="0.3">
      <c r="A9">
        <f>MATCH(B9,'Macro Data Input'!$B$4:$B$47,0)</f>
        <v>3</v>
      </c>
      <c r="B9" t="str">
        <f>B17</f>
        <v>GDP Deflator</v>
      </c>
      <c r="C9" s="42" t="e">
        <f ca="1">IFERROR(INDEX('Macro Data Input'!$B$4:$I$50,$A9,C$6),NA())</f>
        <v>#N/A</v>
      </c>
      <c r="D9" s="42">
        <f ca="1">IFERROR(INDEX('Macro Data Input'!$B$4:$I$50,$A9,D$6),NA())</f>
        <v>3.6857892178032703E-2</v>
      </c>
      <c r="E9" s="42">
        <f ca="1">IFERROR(INDEX('Macro Data Input'!$B$4:$I$50,$A9,E$6),NA())</f>
        <v>5.7940081747841266E-2</v>
      </c>
      <c r="F9" s="42">
        <f ca="1">IFERROR(INDEX('Macro Data Input'!$B$4:$I$50,$A9,F$6),NA())</f>
        <v>1.0280988728001539E-2</v>
      </c>
      <c r="G9" s="42">
        <f ca="1">IFERROR(INDEX('Macro Data Input'!$B$4:$I$50,$A9,G$6),NA())</f>
        <v>3.5472282365542895E-2</v>
      </c>
      <c r="H9" s="3">
        <f ca="1">IFERROR(G9-F9,"")</f>
        <v>2.5191293637541357E-2</v>
      </c>
    </row>
    <row r="10" spans="1:9" ht="19.5" customHeight="1" x14ac:dyDescent="0.3">
      <c r="A10">
        <f>MATCH(B10,'Macro Data Input'!$B$4:$B$47,0)</f>
        <v>27</v>
      </c>
      <c r="B10" t="str">
        <f>B41</f>
        <v>Overall fiscal balance (% of GDP)</v>
      </c>
      <c r="C10" s="42" t="e">
        <f ca="1">IFERROR(INDEX('Macro Data Input'!$B$4:$I$50,$A10,C$6),NA())</f>
        <v>#N/A</v>
      </c>
      <c r="D10" s="42">
        <f ca="1">IFERROR(INDEX('Macro Data Input'!$B$4:$I$50,$A10,D$6),NA())</f>
        <v>-3.2255677726389112E-2</v>
      </c>
      <c r="E10" s="42">
        <f ca="1">IFERROR(INDEX('Macro Data Input'!$B$4:$I$50,$A10,E$6),NA())</f>
        <v>-3.7117278731907212E-2</v>
      </c>
      <c r="F10" s="42">
        <f ca="1">IFERROR(INDEX('Macro Data Input'!$B$4:$I$50,$A10,F$6),NA())</f>
        <v>-4.2495349910245624E-2</v>
      </c>
      <c r="G10" s="42">
        <f ca="1">IFERROR(INDEX('Macro Data Input'!$B$4:$I$50,$A10,G$6),NA())</f>
        <v>-5.5414223224311873E-2</v>
      </c>
      <c r="H10" s="3">
        <f ca="1">IFERROR(G10-F10,"")</f>
        <v>-1.291887331406625E-2</v>
      </c>
    </row>
    <row r="11" spans="1:9" ht="19.5" customHeight="1" x14ac:dyDescent="0.3">
      <c r="A11">
        <f>MATCH(B11,'Macro Data Input'!$B$4:$B$47,0)</f>
        <v>36</v>
      </c>
      <c r="B11" t="str">
        <f>B50</f>
        <v>Current account balance (as a % of GDP)</v>
      </c>
      <c r="C11" s="42" t="e">
        <f ca="1">IFERROR(INDEX('Macro Data Input'!$B$4:$I$50,$A11,C$6),NA())</f>
        <v>#N/A</v>
      </c>
      <c r="D11" s="42">
        <f ca="1">IFERROR(INDEX('Macro Data Input'!$B$4:$I$50,$A11,D$6),NA())</f>
        <v>-0.10637013598903346</v>
      </c>
      <c r="E11" s="42">
        <f ca="1">IFERROR(INDEX('Macro Data Input'!$B$4:$I$50,$A11,E$6),NA())</f>
        <v>-0.11949459853364874</v>
      </c>
      <c r="F11" s="42">
        <f ca="1">IFERROR(INDEX('Macro Data Input'!$B$4:$I$50,$A11,F$6),NA())</f>
        <v>-0.12646110584132392</v>
      </c>
      <c r="G11" s="42">
        <f ca="1">IFERROR(INDEX('Macro Data Input'!$B$4:$I$50,$A11,G$6),NA())</f>
        <v>-0.11777076681038405</v>
      </c>
      <c r="H11" s="3">
        <f ca="1">IFERROR(G11-F11,"")</f>
        <v>8.690339030939867E-3</v>
      </c>
    </row>
    <row r="12" spans="1:9" ht="19.5" customHeight="1" x14ac:dyDescent="0.3">
      <c r="A12">
        <f>MATCH(B12,'Macro Data Input'!$B$4:$B$47,0)</f>
        <v>7</v>
      </c>
      <c r="B12" t="str">
        <f>B21</f>
        <v>GDP per capita, USD</v>
      </c>
      <c r="C12" s="58" t="e">
        <f ca="1">IFERROR(INDEX('Macro Data Input'!$B$4:$I$50,$A12,C$6),NA())</f>
        <v>#N/A</v>
      </c>
      <c r="D12" s="58">
        <f ca="1">IFERROR(INDEX('Macro Data Input'!$B$4:$I$50,$A12,D$6),NA())</f>
        <v>4453.9602573961165</v>
      </c>
      <c r="E12" s="58">
        <f ca="1">IFERROR(INDEX('Macro Data Input'!$B$4:$I$50,$A12,E$6),NA())</f>
        <v>3761.3057662885772</v>
      </c>
      <c r="F12" s="58">
        <f ca="1">IFERROR(INDEX('Macro Data Input'!$B$4:$I$50,$A12,F$6),NA())</f>
        <v>3759.5659400375207</v>
      </c>
      <c r="G12" s="58">
        <f ca="1">IFERROR(INDEX('Macro Data Input'!$B$4:$I$50,$A12,G$6),NA())</f>
        <v>4065.6831643603336</v>
      </c>
      <c r="H12" s="3">
        <f t="shared" ref="H12" ca="1" si="0">IFERROR(G12/F12-1,"")</f>
        <v>8.142355506065635E-2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Real GDP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4.7025417212964493E-2</v>
      </c>
      <c r="E15">
        <f ca="1">IF(B15="",NA(),IFERROR(INDEX('Macro Data Input'!$B$4:$I$41,$A15,E$6),NA()))</f>
        <v>2.8839731184816975E-2</v>
      </c>
      <c r="F15">
        <f ca="1">IF(B15="",NA(),IFERROR(INDEX('Macro Data Input'!$B$4:$I$41,$A15,F$6),NA()))</f>
        <v>2.6303348221630829E-2</v>
      </c>
      <c r="G15">
        <f ca="1">IF(B15="",NA(),IFERROR(INDEX('Macro Data Input'!$B$4:$I$41,$A15,G$6),NA()))</f>
        <v>3.8155606321213842E-2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CPI inflation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3.068816273156405E-2</v>
      </c>
      <c r="E16">
        <f ca="1">IF(B16="",NA(),IFERROR(INDEX('Macro Data Input'!$B$4:$I$41,$A16,E$6),NA()))</f>
        <v>4.0034746956628231E-2</v>
      </c>
      <c r="F16">
        <f ca="1">IF(B16="",NA(),IFERROR(INDEX('Macro Data Input'!$B$4:$I$41,$A16,F$6),NA()))</f>
        <v>2.3239998202107648E-2</v>
      </c>
      <c r="G16">
        <f ca="1">IF(B16="",NA(),IFERROR(INDEX('Macro Data Input'!$B$4:$I$41,$A16,G$6),NA()))</f>
        <v>4.2796550121821486E-2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GDP Deflator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3.6857892178032703E-2</v>
      </c>
      <c r="E17">
        <f ca="1">IF(B17="",NA(),IFERROR(INDEX('Macro Data Input'!$B$4:$I$41,$A17,E$6),NA()))</f>
        <v>5.7940081747841266E-2</v>
      </c>
      <c r="F17">
        <f ca="1">IF(B17="",NA(),IFERROR(INDEX('Macro Data Input'!$B$4:$I$41,$A17,F$6),NA()))</f>
        <v>1.0280988728001539E-2</v>
      </c>
      <c r="G17">
        <f ca="1">IF(B17="",NA(),IFERROR(INDEX('Macro Data Input'!$B$4:$I$41,$A17,G$6),NA()))</f>
        <v>3.5472282365542895E-2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Nominal GDP, mln GEL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29150.481302203254</v>
      </c>
      <c r="E18">
        <f ca="1">IF(B18="",NA(),IFERROR(INDEX('Macro Data Input'!$B$4:$I$41,$A18,E$6),NA()))</f>
        <v>31755.555634667184</v>
      </c>
      <c r="F18">
        <f ca="1">IF(B18="",NA(),IFERROR(INDEX('Macro Data Input'!$B$4:$I$41,$A18,F$6),NA()))</f>
        <v>32860.36043524155</v>
      </c>
      <c r="G18">
        <f ca="1">IF(B18="",NA(),IFERROR(INDEX('Macro Data Input'!$B$4:$I$41,$A18,G$6),NA()))</f>
        <v>35342.501573352522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Nominal GDP, mln USD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16497.753318699535</v>
      </c>
      <c r="E19">
        <f ca="1">IF(B19="",NA(),IFERROR(INDEX('Macro Data Input'!$B$4:$I$41,$A19,E$6),NA()))</f>
        <v>13968.361224265889</v>
      </c>
      <c r="F19">
        <f ca="1">IF(B19="",NA(),IFERROR(INDEX('Macro Data Input'!$B$4:$I$41,$A19,F$6),NA()))</f>
        <v>13987.089123315591</v>
      </c>
      <c r="G19">
        <f ca="1">IF(B19="",NA(),IFERROR(INDEX('Macro Data Input'!$B$4:$I$41,$A19,G$6),NA()))</f>
        <v>15125.967644686183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GDP per capita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7870.1844045932721</v>
      </c>
      <c r="E20">
        <f ca="1">IF(B20="",NA(),IFERROR(INDEX('Macro Data Input'!$B$4:$I$41,$A20,E$6),NA()))</f>
        <v>8550.9210853507775</v>
      </c>
      <c r="F20">
        <f ca="1">IF(B20="",NA(),IFERROR(INDEX('Macro Data Input'!$B$4:$I$41,$A20,F$6),NA()))</f>
        <v>8832.4804954417687</v>
      </c>
      <c r="G20">
        <f ca="1">IF(B20="",NA(),IFERROR(INDEX('Macro Data Input'!$B$4:$I$41,$A20,G$6),NA()))</f>
        <v>9499.6509981057206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GDP per capita, USD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4453.9602573961165</v>
      </c>
      <c r="E21">
        <f ca="1">IF(B21="",NA(),IFERROR(INDEX('Macro Data Input'!$B$4:$I$41,$A21,E$6),NA()))</f>
        <v>3761.3057662885772</v>
      </c>
      <c r="F21">
        <f ca="1">IF(B21="",NA(),IFERROR(INDEX('Macro Data Input'!$B$4:$I$41,$A21,F$6),NA()))</f>
        <v>3759.5659400375207</v>
      </c>
      <c r="G21">
        <f ca="1">IF(B21="",NA(),IFERROR(INDEX('Macro Data Input'!$B$4:$I$41,$A21,G$6),NA()))</f>
        <v>4065.6831643603336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Absorption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34259.549574719102</v>
      </c>
      <c r="E22">
        <f ca="1">IF(B22="",NA(),IFERROR(INDEX('Macro Data Input'!$B$4:$I$41,$A22,E$6),NA()))</f>
        <v>36941.406958827276</v>
      </c>
      <c r="F22">
        <f ca="1">IF(B22="",NA(),IFERROR(INDEX('Macro Data Input'!$B$4:$I$41,$A22,F$6),NA()))</f>
        <v>38236.638277553095</v>
      </c>
      <c r="G22">
        <f ca="1">IF(B22="",NA(),IFERROR(INDEX('Macro Data Input'!$B$4:$I$41,$A22,G$6),NA()))</f>
        <v>41262.564608018234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Consumption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25570.696804347215</v>
      </c>
      <c r="E23">
        <f ca="1">IF(B23="",NA(),IFERROR(INDEX('Macro Data Input'!$B$4:$I$41,$A23,E$6),NA()))</f>
        <v>26760.634733112485</v>
      </c>
      <c r="F23">
        <f ca="1">IF(B23="",NA(),IFERROR(INDEX('Macro Data Input'!$B$4:$I$41,$A23,F$6),NA()))</f>
        <v>27429.184685020489</v>
      </c>
      <c r="G23">
        <f ca="1">IF(B23="",NA(),IFERROR(INDEX('Macro Data Input'!$B$4:$I$41,$A23,G$6),NA()))</f>
        <v>28690.52021546891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Private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22905.196804347215</v>
      </c>
      <c r="E24">
        <f ca="1">IF(B24="",NA(),IFERROR(INDEX('Macro Data Input'!$B$4:$I$41,$A24,E$6),NA()))</f>
        <v>23955.734733112484</v>
      </c>
      <c r="F24">
        <f ca="1">IF(B24="",NA(),IFERROR(INDEX('Macro Data Input'!$B$4:$I$41,$A24,F$6),NA()))</f>
        <v>24205.77780064422</v>
      </c>
      <c r="G24">
        <f ca="1">IF(B24="",NA(),IFERROR(INDEX('Macro Data Input'!$B$4:$I$41,$A24,G$6),NA()))</f>
        <v>25589.52021546891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Government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2665.5</v>
      </c>
      <c r="E25">
        <f ca="1">IF(B25="",NA(),IFERROR(INDEX('Macro Data Input'!$B$4:$I$41,$A25,E$6),NA()))</f>
        <v>2804.9</v>
      </c>
      <c r="F25">
        <f ca="1">IF(B25="",NA(),IFERROR(INDEX('Macro Data Input'!$B$4:$I$41,$A25,F$6),NA()))</f>
        <v>3223.4068843762707</v>
      </c>
      <c r="G25">
        <f ca="1">IF(B25="",NA(),IFERROR(INDEX('Macro Data Input'!$B$4:$I$41,$A25,G$6),NA()))</f>
        <v>3100.9999999999995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Investment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8688.8527703718883</v>
      </c>
      <c r="E26">
        <f ca="1">IF(B26="",NA(),IFERROR(INDEX('Macro Data Input'!$B$4:$I$41,$A26,E$6),NA()))</f>
        <v>10180.772225714791</v>
      </c>
      <c r="F26">
        <f ca="1">IF(B26="",NA(),IFERROR(INDEX('Macro Data Input'!$B$4:$I$41,$A26,F$6),NA()))</f>
        <v>10807.453592532605</v>
      </c>
      <c r="G26">
        <f ca="1">IF(B26="",NA(),IFERROR(INDEX('Macro Data Input'!$B$4:$I$41,$A26,G$6),NA()))</f>
        <v>12572.04439254932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Private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7244.9136180094893</v>
      </c>
      <c r="E27">
        <f ca="1">IF(B27="",NA(),IFERROR(INDEX('Macro Data Input'!$B$4:$I$41,$A27,E$6),NA()))</f>
        <v>8404.3910725047899</v>
      </c>
      <c r="F27">
        <f ca="1">IF(B27="",NA(),IFERROR(INDEX('Macro Data Input'!$B$4:$I$41,$A27,F$6),NA()))</f>
        <v>9561.9985812311643</v>
      </c>
      <c r="G27">
        <f ca="1">IF(B27="",NA(),IFERROR(INDEX('Macro Data Input'!$B$4:$I$41,$A27,G$6),NA()))</f>
        <v>10892.04439254932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Government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1443.9391523623997</v>
      </c>
      <c r="E28">
        <f ca="1">IF(B28="",NA(),IFERROR(INDEX('Macro Data Input'!$B$4:$I$41,$A28,E$6),NA()))</f>
        <v>1776.3811532099999</v>
      </c>
      <c r="F28">
        <f ca="1">IF(B28="",NA(),IFERROR(INDEX('Macro Data Input'!$B$4:$I$41,$A28,F$6),NA()))</f>
        <v>1245.4550113014416</v>
      </c>
      <c r="G28">
        <f ca="1">IF(B28="",NA(),IFERROR(INDEX('Macro Data Input'!$B$4:$I$41,$A28,G$6),NA()))</f>
        <v>1680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Gross national saving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5745.5564730182559</v>
      </c>
      <c r="E29">
        <f ca="1">IF(B29="",NA(),IFERROR(INDEX('Macro Data Input'!$B$4:$I$41,$A29,E$6),NA()))</f>
        <v>6739.5170055825802</v>
      </c>
      <c r="F29">
        <f ca="1">IF(B29="",NA(),IFERROR(INDEX('Macro Data Input'!$B$4:$I$41,$A29,F$6),NA()))</f>
        <v>6654.5117712278952</v>
      </c>
      <c r="G29">
        <f ca="1">IF(B29="",NA(),IFERROR(INDEX('Macro Data Input'!$B$4:$I$41,$A29,G$6),NA()))</f>
        <v>8411.3122316141889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Government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749.5029906057996</v>
      </c>
      <c r="E30">
        <f ca="1">IF(B30="",NA(),IFERROR(INDEX('Macro Data Input'!$B$4:$I$41,$A30,E$6),NA()))</f>
        <v>1080.1855852132667</v>
      </c>
      <c r="F30">
        <f ca="1">IF(B30="",NA(),IFERROR(INDEX('Macro Data Input'!$B$4:$I$41,$A30,F$6),NA()))</f>
        <v>946.41019537394277</v>
      </c>
      <c r="G30">
        <f ca="1">IF(B30="",NA(),IFERROR(INDEX('Macro Data Input'!$B$4:$I$41,$A30,G$6),NA()))</f>
        <v>966.20784933582399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private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4996.0534824124561</v>
      </c>
      <c r="E31">
        <f ca="1">IF(B31="",NA(),IFERROR(INDEX('Macro Data Input'!$B$4:$I$41,$A31,E$6),NA()))</f>
        <v>5659.3314203693135</v>
      </c>
      <c r="F31">
        <f ca="1">IF(B31="",NA(),IFERROR(INDEX('Macro Data Input'!$B$4:$I$41,$A31,F$6),NA()))</f>
        <v>5708.1015758539525</v>
      </c>
      <c r="G31">
        <f ca="1">IF(B31="",NA(),IFERROR(INDEX('Macro Data Input'!$B$4:$I$41,$A31,G$6),NA()))</f>
        <v>7445.1043822783649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Budget revenues and grants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8118.8366391870004</v>
      </c>
      <c r="E32">
        <f ca="1">IF(B32="",NA(),IFERROR(INDEX('Macro Data Input'!$B$4:$I$41,$A32,E$6),NA()))</f>
        <v>8963.1602021981271</v>
      </c>
      <c r="F32">
        <f ca="1">IF(B32="",NA(),IFERROR(INDEX('Macro Data Input'!$B$4:$I$41,$A32,F$6),NA()))</f>
        <v>9763.4101953739428</v>
      </c>
      <c r="G32">
        <f ca="1">IF(B32="",NA(),IFERROR(INDEX('Macro Data Input'!$B$4:$I$41,$A32,G$6),NA()))</f>
        <v>10060.207849335826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Tax revenue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7241.5766391870002</v>
      </c>
      <c r="E33">
        <f ca="1">IF(B33="",NA(),IFERROR(INDEX('Macro Data Input'!$B$4:$I$41,$A33,E$6),NA()))</f>
        <v>8010.8462293921257</v>
      </c>
      <c r="F33">
        <f ca="1">IF(B33="",NA(),IFERROR(INDEX('Macro Data Input'!$B$4:$I$41,$A33,F$6),NA()))</f>
        <v>8862.9135395646426</v>
      </c>
      <c r="G33">
        <f ca="1">IF(B33="",NA(),IFERROR(INDEX('Macro Data Input'!$B$4:$I$41,$A33,G$6),NA()))</f>
        <v>9170.2564592215167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Direct revenues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3037.9493206800003</v>
      </c>
      <c r="E34">
        <f ca="1">IF(B34="",NA(),IFERROR(INDEX('Macro Data Input'!$B$4:$I$41,$A34,E$6),NA()))</f>
        <v>3565.4159901922403</v>
      </c>
      <c r="F34">
        <f ca="1">IF(B34="",NA(),IFERROR(INDEX('Macro Data Input'!$B$4:$I$41,$A34,F$6),NA()))</f>
        <v>3895.1848005340566</v>
      </c>
      <c r="G34">
        <f ca="1">IF(B34="",NA(),IFERROR(INDEX('Macro Data Input'!$B$4:$I$43,$A34,G$6),NA()))</f>
        <v>3575.5308786914088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Indirect Revenues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4203.6273185069995</v>
      </c>
      <c r="E35">
        <f ca="1">IF(B35="",NA(),IFERROR(INDEX('Macro Data Input'!$B$4:$I$41,$A35,E$6),NA()))</f>
        <v>4445.4302391998854</v>
      </c>
      <c r="F35">
        <f ca="1">IF(B35="",NA(),IFERROR(INDEX('Macro Data Input'!$B$4:$I$41,$A35,F$6),NA()))</f>
        <v>4967.7287390305855</v>
      </c>
      <c r="G35">
        <f ca="1">IF(B35="",NA(),IFERROR(INDEX('Macro Data Input'!$B$4:$I$41,$A35,G$6),NA()))</f>
        <v>5236.9352216044645</v>
      </c>
    </row>
    <row r="36" spans="1:7" x14ac:dyDescent="0.3">
      <c r="A36">
        <f>ROWS($B$15:B36)</f>
        <v>22</v>
      </c>
      <c r="B36" t="str">
        <f>IF('Macro Data Input'!B25=0,"",'Macro Data Input'!B25)</f>
        <v>Budget expenses and net acqusition of nonfinincial assets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8813.2728009435996</v>
      </c>
      <c r="E36">
        <f ca="1">IF(B36="",NA(),IFERROR(INDEX('Macro Data Input'!$B$4:$I$41,$A36,E$6),NA()))</f>
        <v>9659.3557701948594</v>
      </c>
      <c r="F36">
        <f ca="1">IF(B36="",NA(),IFERROR(INDEX('Macro Data Input'!$B$4:$I$41,$A36,F$6),NA()))</f>
        <v>9966</v>
      </c>
      <c r="G36">
        <f ca="1">IF(B36="",NA(),IFERROR(INDEX('Macro Data Input'!$B$4:$I$41,$A36,G$6),NA()))</f>
        <v>10756.000000000002</v>
      </c>
    </row>
    <row r="37" spans="1:7" x14ac:dyDescent="0.3">
      <c r="A37">
        <f>ROWS($B$15:B37)</f>
        <v>23</v>
      </c>
      <c r="B37" t="str">
        <f>IF('Macro Data Input'!B26=0,"",'Macro Data Input'!B26)</f>
        <v>Current spending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7369.3336485812006</v>
      </c>
      <c r="E37">
        <f ca="1">IF(B37="",NA(),IFERROR(INDEX('Macro Data Input'!$B$4:$I$41,$A37,E$6),NA()))</f>
        <v>7882.9746169848604</v>
      </c>
      <c r="F37">
        <f ca="1">IF(B37="",NA(),IFERROR(INDEX('Macro Data Input'!$B$4:$I$41,$A37,F$6),NA()))</f>
        <v>8817</v>
      </c>
      <c r="G37">
        <f ca="1">IF(B37="",NA(),IFERROR(INDEX('Macro Data Input'!$B$4:$I$41,$A37,G$6),NA()))</f>
        <v>9094.0000000000018</v>
      </c>
    </row>
    <row r="38" spans="1:7" x14ac:dyDescent="0.3">
      <c r="A38">
        <f>ROWS($B$15:B38)</f>
        <v>24</v>
      </c>
      <c r="B38" t="str">
        <f>IF('Macro Data Input'!B27=0,"",'Macro Data Input'!B27)</f>
        <v>Capital Spending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1443.9391523623997</v>
      </c>
      <c r="E38">
        <f ca="1">IF(B38="",NA(),IFERROR(INDEX('Macro Data Input'!$B$4:$I$41,$A38,E$6),NA()))</f>
        <v>1776.3811532099999</v>
      </c>
      <c r="F38">
        <f ca="1">IF(B38="",NA(),IFERROR(INDEX('Macro Data Input'!$B$4:$I$41,$A38,F$6),NA()))</f>
        <v>1149</v>
      </c>
      <c r="G38">
        <f ca="1">IF(B38="",NA(),IFERROR(INDEX('Macro Data Input'!$B$4:$I$43,$A38,G$6),NA()))</f>
        <v>1661.9999999999998</v>
      </c>
    </row>
    <row r="39" spans="1:7" x14ac:dyDescent="0.3">
      <c r="A39">
        <f>ROWS($B$15:B39)</f>
        <v>25</v>
      </c>
      <c r="B39" t="str">
        <f>IF('Macro Data Input'!B28=0,"",'Macro Data Input'!B28)</f>
        <v>Operating balance (% of GDP)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2.5711513399579809E-2</v>
      </c>
      <c r="E39">
        <f ca="1">IF(B39="",NA(),IFERROR(INDEX('Macro Data Input'!$B$4:$I$41,$A39,E$6),NA()))</f>
        <v>3.4084333794118862E-2</v>
      </c>
      <c r="F39">
        <f ca="1">IF(B39="",NA(),IFERROR(INDEX('Macro Data Input'!$B$4:$I$41,$A39,F$6),NA()))</f>
        <v>2.8819108245752366E-2</v>
      </c>
      <c r="G39">
        <f ca="1">IF(B39="",NA(),IFERROR(INDEX('Macro Data Input'!$B$4:$I$41,$A39,G$6),NA()))</f>
        <v>2.734880182456096E-2</v>
      </c>
    </row>
    <row r="40" spans="1:7" x14ac:dyDescent="0.3">
      <c r="A40">
        <f>ROWS($B$15:B40)</f>
        <v>26</v>
      </c>
      <c r="B40" t="str">
        <f>IF('Macro Data Input'!B29=0,"",'Macro Data Input'!B29)</f>
        <v>Net lending/borrowing (% of GDP)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-1.9886386184395019E-2</v>
      </c>
      <c r="E40">
        <f ca="1">IF(B40="",NA(),IFERROR(INDEX('Macro Data Input'!$B$4:$I$41,$A40,E$6),NA()))</f>
        <v>-1.076383194659168E-2</v>
      </c>
      <c r="F40">
        <f ca="1">IF(B40="",NA(),IFERROR(INDEX('Macro Data Input'!$B$4:$I$41,$A40,F$6),NA()))</f>
        <v>3.1184897630822418E-3</v>
      </c>
      <c r="G40">
        <f ca="1">IF(B40="",NA(),IFERROR(INDEX('Macro Data Input'!$B$4:$I$41,$A40,G$6),NA()))</f>
        <v>-1.5165756889413167E-2</v>
      </c>
    </row>
    <row r="41" spans="1:7" x14ac:dyDescent="0.3">
      <c r="A41">
        <f>ROWS($B$15:B41)</f>
        <v>27</v>
      </c>
      <c r="B41" t="str">
        <f>IF('Macro Data Input'!B30=0,"",'Macro Data Input'!B30)</f>
        <v>Overall fiscal balance (% of GDP)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-3.2255677726389112E-2</v>
      </c>
      <c r="E41">
        <f ca="1">IF(B41="",NA(),IFERROR(INDEX('Macro Data Input'!$B$4:$I$41,$A41,E$6),NA()))</f>
        <v>-3.7117278731907212E-2</v>
      </c>
      <c r="F41">
        <f ca="1">IF(B41="",NA(),IFERROR(INDEX('Macro Data Input'!$B$4:$I$41,$A41,F$6),NA()))</f>
        <v>-4.2495349910245624E-2</v>
      </c>
      <c r="G41">
        <f ca="1">IF(B41="",NA(),IFERROR(INDEX('Macro Data Input'!$B$4:$I$41,$A41,G$6),NA()))</f>
        <v>-5.5414223224311873E-2</v>
      </c>
    </row>
    <row r="42" spans="1:7" x14ac:dyDescent="0.3">
      <c r="A42">
        <f>ROWS($B$15:B42)</f>
        <v>28</v>
      </c>
      <c r="B42" t="str">
        <f>IF('Macro Data Input'!B31=0,"",'Macro Data Input'!B31)</f>
        <v>Government debt (% of GDP)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0.3566714197619153</v>
      </c>
      <c r="E42">
        <f ca="1">IF(B42="",NA(),IFERROR(INDEX('Macro Data Input'!$B$4:$I$41,$A42,E$6),NA()))</f>
        <v>0.41528650146524476</v>
      </c>
      <c r="F42">
        <f ca="1">IF(B42="",NA(),IFERROR(INDEX('Macro Data Input'!$B$4:$I$41,$A42,F$6),NA()))</f>
        <v>0.42961482086634495</v>
      </c>
      <c r="G42">
        <f ca="1">IF(B42="",NA(),IFERROR(INDEX('Macro Data Input'!$B$4:$I$41,$A42,G$6),NA()))</f>
        <v>0.4269078790271269</v>
      </c>
    </row>
    <row r="43" spans="1:7" x14ac:dyDescent="0.3">
      <c r="A43">
        <f>ROWS($B$15:B43)</f>
        <v>29</v>
      </c>
      <c r="B43" t="str">
        <f>IF('Macro Data Input'!B32=0,"",'Macro Data Input'!B32)</f>
        <v>External debt(% of GDP)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0.2684944880209727</v>
      </c>
      <c r="E43">
        <f ca="1">IF(B43="",NA(),IFERROR(INDEX('Macro Data Input'!$B$4:$I$41,$A43,E$6),NA()))</f>
        <v>0.32607346413602867</v>
      </c>
      <c r="F43">
        <f ca="1">IF(B43="",NA(),IFERROR(INDEX('Macro Data Input'!$B$4:$I$41,$A43,F$6),NA()))</f>
        <v>0.33182762165615709</v>
      </c>
      <c r="G43">
        <f ca="1">IF(B43="",NA(),IFERROR(INDEX('Macro Data Input'!$B$4:$I$41,$A43,G$6),NA()))</f>
        <v>0.32607591331022268</v>
      </c>
    </row>
    <row r="44" spans="1:7" x14ac:dyDescent="0.3">
      <c r="A44">
        <f>ROWS($B$15:B44)</f>
        <v>30</v>
      </c>
      <c r="B44" t="str">
        <f>IF('Macro Data Input'!B33=0,"",'Macro Data Input'!B33)</f>
        <v>Domestic Debt (% of GDP)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8.8176931740942613E-2</v>
      </c>
      <c r="E44">
        <f ca="1">IF(B44="",NA(),IFERROR(INDEX('Macro Data Input'!$B$4:$I$41,$A44,E$6),NA()))</f>
        <v>8.9213037329216066E-2</v>
      </c>
      <c r="F44">
        <f ca="1">IF(B44="",NA(),IFERROR(INDEX('Macro Data Input'!$B$4:$I$41,$A44,F$6),NA()))</f>
        <v>9.7787199210187886E-2</v>
      </c>
      <c r="G44">
        <f ca="1">IF(B44="",NA(),IFERROR(INDEX('Macro Data Input'!$B$4:$I$41,$A44,G$6),NA()))</f>
        <v>0.10083196571690417</v>
      </c>
    </row>
    <row r="45" spans="1:7" x14ac:dyDescent="0.3">
      <c r="A45">
        <f>ROWS($B$15:B45)</f>
        <v>31</v>
      </c>
      <c r="B45" t="str">
        <f>IF('Macro Data Input'!B34=0,"",'Macro Data Input'!B34)</f>
        <v>Net foreign assets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923.30328697508548</v>
      </c>
      <c r="E45">
        <f ca="1">IF(B45="",NA(),IFERROR(INDEX('Macro Data Input'!$B$4:$I$41,$A45,E$6),NA()))</f>
        <v>2204.4027864222853</v>
      </c>
      <c r="F45">
        <f ca="1">IF(B45="",NA(),IFERROR(INDEX('Macro Data Input'!$B$4:$I$41,$A45,F$6),NA()))</f>
        <v>2260.6960000023437</v>
      </c>
      <c r="G45">
        <f ca="1">IF(B45="",NA(),IFERROR(INDEX('Macro Data Input'!$B$4:$I$41,$A45,G$6),NA()))</f>
        <v>2220.4320000023022</v>
      </c>
    </row>
    <row r="46" spans="1:7" x14ac:dyDescent="0.3">
      <c r="A46">
        <f>ROWS($B$15:B46)</f>
        <v>32</v>
      </c>
      <c r="B46" t="str">
        <f>IF('Macro Data Input'!B35=0,"",'Macro Data Input'!B35)</f>
        <v>Net Domestic assets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10266.532619375645</v>
      </c>
      <c r="E46">
        <f ca="1">IF(B46="",NA(),IFERROR(INDEX('Macro Data Input'!$B$4:$I$41,$A46,E$6),NA()))</f>
        <v>11139.518481384792</v>
      </c>
      <c r="F46">
        <f ca="1">IF(B46="",NA(),IFERROR(INDEX('Macro Data Input'!$B$4:$I$41,$A46,F$6),NA()))</f>
        <v>12691.270146743416</v>
      </c>
      <c r="G46">
        <f ca="1">IF(B46="",NA(),IFERROR(INDEX('Macro Data Input'!$B$4:$I$41,$A46,G$6),NA()))</f>
        <v>15102.26667478878</v>
      </c>
    </row>
    <row r="47" spans="1:7" x14ac:dyDescent="0.3">
      <c r="A47">
        <f>ROWS($B$15:B47)</f>
        <v>33</v>
      </c>
      <c r="B47" t="str">
        <f>IF('Macro Data Input'!B36=0,"",'Macro Data Input'!B36)</f>
        <v>Broad money M3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11189.835906350731</v>
      </c>
      <c r="E47">
        <f ca="1">IF(B47="",NA(),IFERROR(INDEX('Macro Data Input'!$B$4:$I$41,$A47,E$6),NA()))</f>
        <v>13343.921267807076</v>
      </c>
      <c r="F47">
        <f ca="1">IF(B47="",NA(),IFERROR(INDEX('Macro Data Input'!$B$4:$I$41,$A47,F$6),NA()))</f>
        <v>14951.966146745761</v>
      </c>
      <c r="G47">
        <f ca="1">IF(B47="",NA(),IFERROR(INDEX('Macro Data Input'!$B$4:$I$41,$A47,G$6),NA()))</f>
        <v>17322.698674791081</v>
      </c>
    </row>
    <row r="48" spans="1:7" x14ac:dyDescent="0.3">
      <c r="A48">
        <f>ROWS($B$15:B48)</f>
        <v>34</v>
      </c>
      <c r="B48" t="str">
        <f>IF('Macro Data Input'!B37=0,"",'Macro Data Input'!B37)</f>
        <v>Broad money M2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5911.3096916592704</v>
      </c>
      <c r="E48">
        <f ca="1">IF(B48="",NA(),IFERROR(INDEX('Macro Data Input'!$B$4:$I$41,$A48,E$6),NA()))</f>
        <v>5762.9321029139082</v>
      </c>
      <c r="F48">
        <f ca="1">IF(B48="",NA(),IFERROR(INDEX('Macro Data Input'!$B$4:$I$41,$A48,F$6),NA()))</f>
        <v>6348.404624413949</v>
      </c>
      <c r="G48">
        <f ca="1">IF(B48="",NA(),IFERROR(INDEX('Macro Data Input'!$B$4:$I$41,$A48,G$6),NA()))</f>
        <v>6905.30963418788</v>
      </c>
    </row>
    <row r="49" spans="1:7" x14ac:dyDescent="0.3">
      <c r="A49">
        <f>ROWS($B$15:B49)</f>
        <v>35</v>
      </c>
      <c r="B49" t="str">
        <f>IF('Macro Data Input'!B38=0,"",'Macro Data Input'!B38)</f>
        <v>net credit to private sector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13263.11475326614</v>
      </c>
      <c r="E49">
        <f ca="1">IF(B49="",NA(),IFERROR(INDEX('Macro Data Input'!$B$4:$I$41,$A49,E$6),NA()))</f>
        <v>15836.298751281</v>
      </c>
      <c r="F49">
        <f ca="1">IF(B49="",NA(),IFERROR(INDEX('Macro Data Input'!$B$4:$I$41,$A49,F$6),NA()))</f>
        <v>17592.493674039692</v>
      </c>
      <c r="G49">
        <f ca="1">IF(B49="",NA(),IFERROR(INDEX('Macro Data Input'!$B$4:$I$41,$A49,G$6),NA()))</f>
        <v>20203.385970824173</v>
      </c>
    </row>
    <row r="50" spans="1:7" x14ac:dyDescent="0.3">
      <c r="A50">
        <f>ROWS($B$15:B50)</f>
        <v>36</v>
      </c>
      <c r="B50" t="str">
        <f>IF('Macro Data Input'!B39=0,"",'Macro Data Input'!B39)</f>
        <v>Current account balance (as a % of GDP)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-0.10637013598903346</v>
      </c>
      <c r="E50">
        <f ca="1">IF(B50="",NA(),IFERROR(INDEX('Macro Data Input'!$B$4:$I$41,$A50,E$6),NA()))</f>
        <v>-0.11949459853364874</v>
      </c>
      <c r="F50">
        <f ca="1">IF(B50="",NA(),IFERROR(INDEX('Macro Data Input'!$B$4:$I$41,$A50,F$6),NA()))</f>
        <v>-0.12646110584132392</v>
      </c>
      <c r="G50">
        <f ca="1">IF(B50="",NA(),IFERROR(INDEX('Macro Data Input'!$B$4:$I$41,$A50,G$6),NA()))</f>
        <v>-0.11777076681038405</v>
      </c>
    </row>
    <row r="51" spans="1:7" x14ac:dyDescent="0.3">
      <c r="A51">
        <f>ROWS($B$15:B51)</f>
        <v>37</v>
      </c>
      <c r="B51" t="str">
        <f>IF('Macro Data Input'!B40=0,"",'Macro Data Input'!B40)</f>
        <v>Trade balance (as a % of GDP)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-0.18066640412641496</v>
      </c>
      <c r="E51">
        <f ca="1">IF(B51="",NA(),IFERROR(INDEX('Macro Data Input'!$B$4:$I$41,$A51,E$6),NA()))</f>
        <v>-0.17656328158765969</v>
      </c>
      <c r="F51">
        <f ca="1">IF(B51="",NA(),IFERROR(INDEX('Macro Data Input'!$B$4:$I$41,$A51,F$6),NA()))</f>
        <v>-0.15849854327679025</v>
      </c>
      <c r="G51">
        <f ca="1">IF(B51="",NA(),IFERROR(INDEX('Macro Data Input'!$B$4:$I$41,$A51,G$6),NA()))</f>
        <v>-0.16922167755838821</v>
      </c>
    </row>
    <row r="52" spans="1:7" x14ac:dyDescent="0.3">
      <c r="A52">
        <f>ROWS($B$15:B52)</f>
        <v>38</v>
      </c>
      <c r="B52" t="str">
        <f>IF('Macro Data Input'!B41=0,"",'Macro Data Input'!B41)</f>
        <v>Net private capital and finincial flows</v>
      </c>
      <c r="C52" t="e">
        <f ca="1">IF(B52="",NA(),IFERROR(INDEX('Macro Data Input'!$B$4:$I$43,$A52,C$6),NA()))</f>
        <v>#N/A</v>
      </c>
      <c r="D52">
        <f ca="1">IF(B52="",NA(),IFERROR(INDEX('Macro Data Input'!$B$4:$I$41,$A52,D$6),NA()))</f>
        <v>13263.114753266138</v>
      </c>
      <c r="E52">
        <f ca="1">IF(B52="",NA(),IFERROR(INDEX('Macro Data Input'!$B$4:$I$41,$A52,E$6),NA()))</f>
        <v>15836.298751281</v>
      </c>
      <c r="F52">
        <f ca="1">IF(B52="",NA(),IFERROR(INDEX('Macro Data Input'!$B$4:$I$41,$A52,F$6),NA()))</f>
        <v>18193.536974707109</v>
      </c>
      <c r="G52">
        <f ca="1">IF(B52="",NA(),IFERROR(INDEX('Macro Data Input'!$B$4:$I$41,$A52,G$6),NA()))</f>
        <v>21299.697703952599</v>
      </c>
    </row>
    <row r="53" spans="1:7" x14ac:dyDescent="0.3">
      <c r="A53">
        <f>ROWS($B$15:B53)</f>
        <v>39</v>
      </c>
      <c r="B53" t="str">
        <f>IF('Macro Data Input'!B42=0,"",'Macro Data Input'!B42)</f>
        <v>Official international reserves (mln USD)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2520.576</v>
      </c>
      <c r="F53">
        <f ca="1">IF(A53="",NA(),IFERROR(INDEX('Macro Data Input'!$B$4:$I$43,$A53,F$6),NA()))</f>
        <v>2774.9431846843686</v>
      </c>
      <c r="G53">
        <f ca="1">IF(B53="",NA(),IFERROR(INDEX('Macro Data Input'!$B$4:$I$43,$A53,G$6),NA()))</f>
        <v>2717.1967145665976</v>
      </c>
    </row>
    <row r="54" spans="1:7" x14ac:dyDescent="0.3">
      <c r="A54">
        <f>ROWS($B$15:B54)</f>
        <v>40</v>
      </c>
      <c r="B54" t="str">
        <f>IF('Macro Data Input'!B43=0,"",'Macro Data Input'!B43)</f>
        <v>import multiple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3.4772352222673382</v>
      </c>
      <c r="F54">
        <f ca="1">IF(A54="",NA(),IFERROR(INDEX('Macro Data Input'!$B$4:$I$43,$A54,F$6),NA()))</f>
        <v>4</v>
      </c>
      <c r="G54">
        <f ca="1">IF(B54="",NA(),IFERROR(INDEX('Macro Data Input'!$B$4:$I$43,$A54,G$6),NA()))</f>
        <v>3.55</v>
      </c>
    </row>
  </sheetData>
  <sheetProtection algorithmName="SHA-512" hashValue="8hY39ddMpBrEDU2NWEnpAZhfYspX4+Nk4OQw77J7vvu3XHk+jg2/NVxQiVSKFFR+vEH3bGtTuLPA/BoRJ0Xuhw==" saltValue="PqzX2JjnAKwWpKlZV7Be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Macroeconomic Forecasts</vt:lpstr>
      <vt:lpstr>Macro Data Input</vt:lpstr>
      <vt:lpstr>Calculations</vt:lpstr>
      <vt:lpstr>'Macroeconomic Forecasts'!Print_Area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2017-07-28T13:23:08Z</dcterms:modified>
  <cp:category/>
  <cp:contentStatus/>
</cp:coreProperties>
</file>