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0.08.2015\MODELS\MODEL MACRO PBO\forecasts\6.Forecasts 2018_june\WEB_page\ENGLISH\"/>
    </mc:Choice>
  </mc:AlternateContent>
  <bookViews>
    <workbookView xWindow="0" yWindow="0" windowWidth="28800" windowHeight="12435"/>
  </bookViews>
  <sheets>
    <sheet name="Macroeconomic Forecasts" sheetId="3" r:id="rId1"/>
    <sheet name="Macro Data Input" sheetId="1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'Macroeconomic Forecasts'!$A$1:$M$35</definedName>
    <definedName name="SelectedYear">'Macroeconomic Forecasts'!$K$2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  <c r="D15" i="3" l="1"/>
  <c r="F15" i="3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<sst xmlns="http://schemas.openxmlformats.org/spreadsheetml/2006/main" count="54" uniqueCount="50">
  <si>
    <t>METRIC NAME</t>
  </si>
  <si>
    <t>Position</t>
  </si>
  <si>
    <t>This year</t>
  </si>
  <si>
    <t>Previous Year</t>
  </si>
  <si>
    <t>Key Metrics</t>
  </si>
  <si>
    <t>All Metrics (works up to 25 metrics)</t>
  </si>
  <si>
    <t>Macroeconomic forecasts</t>
  </si>
  <si>
    <t>Parliamentary Budget Office</t>
  </si>
  <si>
    <t>Macroeconomic analysis and tax policy unit</t>
  </si>
  <si>
    <t>key indicators</t>
  </si>
  <si>
    <t>Indicators</t>
  </si>
  <si>
    <t>Growth Rate (%)</t>
  </si>
  <si>
    <t>Real GDP</t>
  </si>
  <si>
    <t>CPI inflation</t>
  </si>
  <si>
    <t>GDP Deflator</t>
  </si>
  <si>
    <t>Nominal GDP, mln GEL</t>
  </si>
  <si>
    <t>Nominal GDP, mln USD</t>
  </si>
  <si>
    <t>GDP per capita</t>
  </si>
  <si>
    <t>GDP per capita, USD</t>
  </si>
  <si>
    <t>Absorption</t>
  </si>
  <si>
    <t>Consumption</t>
  </si>
  <si>
    <t>Private</t>
  </si>
  <si>
    <t>Government</t>
  </si>
  <si>
    <t>Investment</t>
  </si>
  <si>
    <t>Budget revenues and grants</t>
  </si>
  <si>
    <t>Tax revenue</t>
  </si>
  <si>
    <t>Direct revenues</t>
  </si>
  <si>
    <t>Indirect Revenues</t>
  </si>
  <si>
    <t>Budget expenses and net acqusition of nonfinincial assets</t>
  </si>
  <si>
    <t>Current spending</t>
  </si>
  <si>
    <t>Capital Spending</t>
  </si>
  <si>
    <t>Operating balance (% of GDP)</t>
  </si>
  <si>
    <t>Net lending/borrowing (% of GDP)</t>
  </si>
  <si>
    <t>Overall fiscal balance (% of GDP)</t>
  </si>
  <si>
    <t>Government debt (% of GDP)</t>
  </si>
  <si>
    <t>External debt(% of GDP)</t>
  </si>
  <si>
    <t>Domestic Debt (% of GDP)</t>
  </si>
  <si>
    <t>Gross national saving</t>
  </si>
  <si>
    <t>private</t>
  </si>
  <si>
    <t>Net foreign assets</t>
  </si>
  <si>
    <t>Net Domestic assets</t>
  </si>
  <si>
    <t>Broad money M3</t>
  </si>
  <si>
    <t>Broad money M2</t>
  </si>
  <si>
    <t>net credit to private sector</t>
  </si>
  <si>
    <t>Current account balance (as a % of GDP)</t>
  </si>
  <si>
    <t>Trade balance (as a % of GDP)</t>
  </si>
  <si>
    <t>Official international reserves (mln USD)</t>
  </si>
  <si>
    <t>import multiple</t>
  </si>
  <si>
    <t>Net private capital and finincial flows</t>
  </si>
  <si>
    <t>Choose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</si>
</sst>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5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  <font>
      <sz val="10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5" borderId="1" xfId="11" applyFont="1" applyFill="1" applyBorder="1" applyAlignment="1" applyProtection="1">
      <alignment horizontal="left" vertical="center" indent="1"/>
      <protection locked="0"/>
    </xf>
    <xf numFmtId="0" fontId="4" fillId="5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4" borderId="1" xfId="0" applyFont="1" applyFill="1" applyBorder="1" applyAlignment="1">
      <alignment horizontal="center" vertical="center" wrapText="1"/>
    </xf>
    <xf numFmtId="165" fontId="24" fillId="0" borderId="15" xfId="1" applyNumberFormat="1" applyFont="1" applyBorder="1" applyAlignment="1" applyProtection="1">
      <alignment horizontal="right" vertical="center"/>
      <protection locked="0"/>
    </xf>
    <xf numFmtId="165" fontId="24" fillId="0" borderId="15" xfId="1" applyNumberFormat="1" applyFont="1" applyBorder="1" applyAlignment="1" applyProtection="1">
      <alignment horizontal="right" vertical="center" indent="1"/>
      <protection locked="0"/>
    </xf>
    <xf numFmtId="165" fontId="24" fillId="0" borderId="0" xfId="1" applyNumberFormat="1" applyFont="1" applyBorder="1" applyAlignment="1" applyProtection="1">
      <alignment horizontal="right" vertical="center"/>
      <protection locked="0"/>
    </xf>
    <xf numFmtId="165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0" borderId="0" xfId="0" applyNumberFormat="1" applyFont="1" applyBorder="1" applyAlignment="1" applyProtection="1">
      <alignment horizontal="right" vertical="center"/>
      <protection locked="0"/>
    </xf>
    <xf numFmtId="164" fontId="24" fillId="0" borderId="0" xfId="0" applyNumberFormat="1" applyFont="1" applyBorder="1" applyAlignment="1" applyProtection="1">
      <alignment horizontal="right" vertical="center" indent="1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Border="1" applyAlignment="1" applyProtection="1">
      <alignment horizontal="right" vertical="center" indent="1"/>
      <protection locked="0"/>
    </xf>
    <xf numFmtId="164" fontId="24" fillId="6" borderId="0" xfId="1" applyNumberFormat="1" applyFont="1" applyFill="1" applyBorder="1" applyAlignment="1" applyProtection="1">
      <alignment horizontal="right" vertical="center"/>
      <protection locked="0"/>
    </xf>
    <xf numFmtId="164" fontId="24" fillId="0" borderId="0" xfId="0" applyNumberFormat="1" applyFont="1">
      <alignment vertical="center"/>
    </xf>
    <xf numFmtId="2" fontId="24" fillId="0" borderId="0" xfId="1" applyNumberFormat="1" applyFont="1" applyBorder="1" applyAlignment="1" applyProtection="1">
      <alignment horizontal="right" vertical="center"/>
      <protection locked="0"/>
    </xf>
    <xf numFmtId="2" fontId="24" fillId="0" borderId="0" xfId="1" applyNumberFormat="1" applyFont="1" applyBorder="1" applyAlignment="1" applyProtection="1">
      <alignment horizontal="right" vertical="center" indent="1"/>
      <protection locked="0"/>
    </xf>
    <xf numFmtId="2" fontId="24" fillId="0" borderId="16" xfId="1" applyNumberFormat="1" applyFont="1" applyBorder="1" applyAlignment="1" applyProtection="1">
      <alignment horizontal="right" vertical="center"/>
      <protection locked="0"/>
    </xf>
    <xf numFmtId="2" fontId="24" fillId="0" borderId="16" xfId="1" applyNumberFormat="1" applyFont="1" applyBorder="1" applyAlignment="1" applyProtection="1">
      <alignment horizontal="right" vertical="center" indent="1"/>
      <protection locked="0"/>
    </xf>
    <xf numFmtId="2" fontId="24" fillId="0" borderId="0" xfId="1" applyNumberFormat="1" applyFont="1" applyAlignment="1">
      <alignment vertical="center"/>
    </xf>
    <xf numFmtId="165" fontId="24" fillId="0" borderId="0" xfId="1" applyNumberFormat="1" applyFont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ajor"/>
      </font>
      <numFmt numFmtId="164" formatCode="0.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24" tableBorderDxfId="23">
  <tableColumns count="8">
    <tableColumn id="1" name="Column1" headerRowDxfId="22"/>
    <tableColumn id="2" name="Column2" headerRowDxfId="21" dataDxfId="6"/>
    <tableColumn id="3" name="Column3" headerRowDxfId="20" dataDxfId="5"/>
    <tableColumn id="4" name="Column4" headerRowDxfId="19" dataDxfId="4"/>
    <tableColumn id="5" name="Column5" headerRowDxfId="18" dataDxfId="3"/>
    <tableColumn id="6" name="Column6" headerRowDxfId="17" dataDxfId="2"/>
    <tableColumn id="7" name="Column7" headerRowDxfId="16" dataDxfId="1"/>
    <tableColumn id="10" name="Column10" headerRowDxfId="1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F10" sqref="F10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9.71093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0" t="s">
        <v>6</v>
      </c>
      <c r="C2" s="17"/>
      <c r="D2" s="17"/>
      <c r="E2" s="17"/>
      <c r="F2" s="17"/>
      <c r="G2" s="17"/>
      <c r="H2" s="17"/>
      <c r="I2" s="17"/>
      <c r="J2" s="18"/>
      <c r="K2" s="76">
        <v>2022</v>
      </c>
      <c r="L2" s="76"/>
      <c r="N2" s="73" t="s">
        <v>49</v>
      </c>
    </row>
    <row r="3" spans="2:14" ht="26.25" customHeight="1" x14ac:dyDescent="0.3">
      <c r="B3" s="47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55"/>
    </row>
    <row r="4" spans="2:14" ht="24.75" customHeight="1" thickBot="1" x14ac:dyDescent="0.35">
      <c r="B4" s="65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9</v>
      </c>
      <c r="C5" s="19"/>
      <c r="D5" s="46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54" t="str">
        <f>Calculations!B8</f>
        <v>Real GDP</v>
      </c>
      <c r="C7" s="21"/>
      <c r="D7" s="54" t="str">
        <f>Calculations!B9</f>
        <v>GDP Deflator</v>
      </c>
      <c r="E7" s="21"/>
      <c r="F7" s="59" t="str">
        <f>Calculations!B10</f>
        <v>Overall fiscal balance (% of GDP)</v>
      </c>
      <c r="G7" s="21"/>
      <c r="H7" s="60" t="str">
        <f>Calculations!B11</f>
        <v>Current account balance (as a % of GDP)</v>
      </c>
      <c r="I7" s="21"/>
      <c r="J7" s="86" t="str">
        <f>Calculations!B12</f>
        <v>GDP per capita, USD</v>
      </c>
      <c r="K7" s="86"/>
      <c r="L7" s="86"/>
      <c r="M7" s="8"/>
    </row>
    <row r="8" spans="2:14" ht="42" customHeight="1" x14ac:dyDescent="0.3">
      <c r="B8" s="39">
        <f ca="1">IFERROR(Calculations!G8,"")</f>
        <v>6.0555675554095245E-2</v>
      </c>
      <c r="C8" s="22"/>
      <c r="D8" s="39">
        <f ca="1">IFERROR(Calculations!G9,"")</f>
        <v>3.2618857015627389E-2</v>
      </c>
      <c r="E8" s="17"/>
      <c r="F8" s="39">
        <f ca="1">IFERROR(Calculations!G10,"")</f>
        <v>-2.5820612476055747E-2</v>
      </c>
      <c r="G8" s="17"/>
      <c r="H8" s="39">
        <f ca="1">IFERROR(Calculations!G11,"")</f>
        <v>-7.3266502924547533E-2</v>
      </c>
      <c r="I8" s="23"/>
      <c r="J8" s="80">
        <f ca="1">IFERROR(Calculations!G12,"")</f>
        <v>6461.9163838821923</v>
      </c>
      <c r="K8" s="81"/>
      <c r="L8" s="82"/>
    </row>
    <row r="9" spans="2:14" s="4" customFormat="1" ht="18.75" customHeight="1" x14ac:dyDescent="0.3">
      <c r="B9" s="64"/>
      <c r="C9" s="24"/>
      <c r="D9" s="63"/>
      <c r="E9" s="25"/>
      <c r="F9" s="63"/>
      <c r="G9" s="25"/>
      <c r="H9" s="63"/>
      <c r="I9" s="26"/>
      <c r="J9" s="77"/>
      <c r="K9" s="78"/>
      <c r="L9" s="79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83"/>
      <c r="K10" s="84"/>
      <c r="L10" s="85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46"/>
      <c r="E13" s="46"/>
      <c r="F13" s="46"/>
      <c r="G13" s="46"/>
      <c r="H13" s="46"/>
      <c r="I13" s="34"/>
      <c r="J13" s="34"/>
      <c r="K13" s="34"/>
      <c r="L13" s="34"/>
    </row>
    <row r="15" spans="2:14" ht="18.75" customHeight="1" x14ac:dyDescent="0.3">
      <c r="B15" s="41" t="s">
        <v>10</v>
      </c>
      <c r="C15" s="42"/>
      <c r="D15" s="43" t="str">
        <f>"Selected Year ("&amp;SelectedYear&amp;")"</f>
        <v>Selected Year (2022)</v>
      </c>
      <c r="E15" s="42"/>
      <c r="F15" s="43" t="str">
        <f>"Previous Year ("&amp;SelectedYear-1&amp;")"</f>
        <v>Previous Year (2021)</v>
      </c>
      <c r="G15" s="42"/>
      <c r="H15" s="44" t="s">
        <v>11</v>
      </c>
      <c r="I15" s="74" t="str">
        <f ca="1">CONCATENATE(Years," Years Trend ")</f>
        <v xml:space="preserve">5 Years Trend </v>
      </c>
      <c r="J15" s="74"/>
      <c r="K15" s="74"/>
      <c r="L15" s="74"/>
    </row>
    <row r="16" spans="2:14" ht="18.75" customHeight="1" x14ac:dyDescent="0.3">
      <c r="B16" s="13" t="str">
        <f>Calculations!B15</f>
        <v>Real GDP</v>
      </c>
      <c r="C16" s="37"/>
      <c r="D16" s="45">
        <f ca="1">IF($B16="","",Calculations!G15)</f>
        <v>6.0555675554095245E-2</v>
      </c>
      <c r="E16" s="45"/>
      <c r="F16" s="45">
        <f ca="1">IF($B16="","",Calculations!F15)</f>
        <v>5.8757103844406133E-2</v>
      </c>
      <c r="G16" s="37"/>
      <c r="H16" s="48"/>
      <c r="I16" s="75"/>
      <c r="J16" s="75"/>
      <c r="K16" s="75"/>
      <c r="L16" s="75"/>
    </row>
    <row r="17" spans="2:12" ht="18.75" customHeight="1" x14ac:dyDescent="0.3">
      <c r="B17" s="13" t="str">
        <f>Calculations!B16</f>
        <v>CPI inflation</v>
      </c>
      <c r="C17" s="35"/>
      <c r="D17" s="45">
        <f ca="1">IF($B17="","",Calculations!G16)</f>
        <v>3.2203893688775853E-2</v>
      </c>
      <c r="E17" s="45"/>
      <c r="F17" s="45">
        <f ca="1">IF($B17="","",Calculations!F16)</f>
        <v>3.2018071526218828E-2</v>
      </c>
      <c r="G17" s="35"/>
      <c r="H17" s="49"/>
      <c r="I17" s="75"/>
      <c r="J17" s="75"/>
      <c r="K17" s="75"/>
      <c r="L17" s="75"/>
    </row>
    <row r="18" spans="2:12" ht="18.75" customHeight="1" x14ac:dyDescent="0.3">
      <c r="B18" s="13" t="str">
        <f>Calculations!B17</f>
        <v>GDP Deflator</v>
      </c>
      <c r="C18" s="35"/>
      <c r="D18" s="45">
        <f ca="1">IF($B18="","",Calculations!G17)</f>
        <v>3.2618857015627389E-2</v>
      </c>
      <c r="E18" s="45"/>
      <c r="F18" s="45">
        <f ca="1">IF($B18="","",Calculations!F17)</f>
        <v>3.2370092971507614E-2</v>
      </c>
      <c r="G18" s="35"/>
      <c r="H18" s="49"/>
      <c r="I18" s="75"/>
      <c r="J18" s="75"/>
      <c r="K18" s="75"/>
      <c r="L18" s="75"/>
    </row>
    <row r="19" spans="2:12" ht="18.75" customHeight="1" x14ac:dyDescent="0.3">
      <c r="B19" s="13" t="str">
        <f>Calculations!B18</f>
        <v>Nominal GDP, mln GEL</v>
      </c>
      <c r="C19" s="35"/>
      <c r="D19" s="57">
        <f ca="1">IF($B19="","",Calculations!G18)</f>
        <v>59549.373958314893</v>
      </c>
      <c r="E19" s="57"/>
      <c r="F19" s="57">
        <f ca="1">IF($B19="","",Calculations!F18)</f>
        <v>54389.056723395159</v>
      </c>
      <c r="G19" s="35"/>
      <c r="H19" s="49">
        <f t="shared" ref="H19:H39" ca="1" si="0">IFERROR(D19/F19-1,"")</f>
        <v>9.4877858631809087E-2</v>
      </c>
      <c r="I19" s="75"/>
      <c r="J19" s="75"/>
      <c r="K19" s="75"/>
      <c r="L19" s="75"/>
    </row>
    <row r="20" spans="2:12" ht="18.75" customHeight="1" x14ac:dyDescent="0.3">
      <c r="B20" s="13" t="str">
        <f>Calculations!B19</f>
        <v>Nominal GDP, mln USD</v>
      </c>
      <c r="C20" s="35"/>
      <c r="D20" s="57">
        <f ca="1">IF($B20="","",Calculations!G19)</f>
        <v>24026.69749855077</v>
      </c>
      <c r="E20" s="57"/>
      <c r="F20" s="57">
        <f ca="1">IF($B20="","",Calculations!F19)</f>
        <v>22184.085437182202</v>
      </c>
      <c r="G20" s="35"/>
      <c r="H20" s="49">
        <f t="shared" ca="1" si="0"/>
        <v>8.3060086771943764E-2</v>
      </c>
      <c r="I20" s="75"/>
      <c r="J20" s="75"/>
      <c r="K20" s="75"/>
      <c r="L20" s="75"/>
    </row>
    <row r="21" spans="2:12" ht="18.75" customHeight="1" x14ac:dyDescent="0.3">
      <c r="B21" s="13" t="str">
        <f>Calculations!B20</f>
        <v>GDP per capita</v>
      </c>
      <c r="C21" s="35"/>
      <c r="D21" s="57">
        <f ca="1">IF($B21="","",Calculations!G20)</f>
        <v>16015.64573135251</v>
      </c>
      <c r="E21" s="57"/>
      <c r="F21" s="57">
        <f ca="1">IF($B21="","",Calculations!F20)</f>
        <v>14627.792136892895</v>
      </c>
      <c r="G21" s="35"/>
      <c r="H21" s="49">
        <f t="shared" ca="1" si="0"/>
        <v>9.4877858631809309E-2</v>
      </c>
      <c r="I21" s="75"/>
      <c r="J21" s="75"/>
      <c r="K21" s="75"/>
      <c r="L21" s="75"/>
    </row>
    <row r="22" spans="2:12" ht="18.75" customHeight="1" x14ac:dyDescent="0.3">
      <c r="B22" s="13" t="str">
        <f>Calculations!B21</f>
        <v>GDP per capita, USD</v>
      </c>
      <c r="C22" s="35"/>
      <c r="D22" s="57">
        <f ca="1">IF($B22="","",Calculations!G21)</f>
        <v>6461.9163838821923</v>
      </c>
      <c r="E22" s="57"/>
      <c r="F22" s="57">
        <f ca="1">IF($B22="","",Calculations!F21)</f>
        <v>5619.6583469946027</v>
      </c>
      <c r="G22" s="35"/>
      <c r="H22" s="49">
        <f t="shared" ca="1" si="0"/>
        <v>0.14987708947431466</v>
      </c>
      <c r="I22" s="75"/>
      <c r="J22" s="75"/>
      <c r="K22" s="75"/>
      <c r="L22" s="75"/>
    </row>
    <row r="23" spans="2:12" ht="18.75" customHeight="1" x14ac:dyDescent="0.3">
      <c r="B23" s="13" t="str">
        <f>Calculations!B22</f>
        <v>Absorption</v>
      </c>
      <c r="C23" s="35"/>
      <c r="D23" s="57">
        <f ca="1">IF($B23="","",Calculations!G22)</f>
        <v>65579.542583221322</v>
      </c>
      <c r="E23" s="57"/>
      <c r="F23" s="57">
        <f ca="1">IF($B23="","",Calculations!F22)</f>
        <v>60186.105859803538</v>
      </c>
      <c r="G23" s="35"/>
      <c r="H23" s="49">
        <f t="shared" ca="1" si="0"/>
        <v>8.9612654721027418E-2</v>
      </c>
      <c r="I23" s="75"/>
      <c r="J23" s="75"/>
      <c r="K23" s="75"/>
      <c r="L23" s="75"/>
    </row>
    <row r="24" spans="2:12" ht="18.75" customHeight="1" x14ac:dyDescent="0.3">
      <c r="B24" s="13" t="str">
        <f>Calculations!B23</f>
        <v>Consumption</v>
      </c>
      <c r="C24" s="62"/>
      <c r="D24" s="57">
        <f ca="1">IF($B24="","",Calculations!G23)</f>
        <v>43218.042901362278</v>
      </c>
      <c r="E24" s="57"/>
      <c r="F24" s="57">
        <f ca="1">IF($B24="","",Calculations!F23)</f>
        <v>40430.736103002331</v>
      </c>
      <c r="G24" s="62"/>
      <c r="H24" s="49">
        <f t="shared" ca="1" si="0"/>
        <v>6.8940293128943786E-2</v>
      </c>
      <c r="I24" s="75"/>
      <c r="J24" s="75"/>
      <c r="K24" s="75"/>
      <c r="L24" s="75"/>
    </row>
    <row r="25" spans="2:12" ht="18.75" customHeight="1" x14ac:dyDescent="0.3">
      <c r="B25" s="67" t="str">
        <f>Calculations!B24</f>
        <v>Private</v>
      </c>
      <c r="C25" s="35"/>
      <c r="D25" s="57">
        <f ca="1">IF($B25="","",Calculations!G24)</f>
        <v>39543.042901362278</v>
      </c>
      <c r="E25" s="57"/>
      <c r="F25" s="57">
        <f ca="1">IF($B25="","",Calculations!F24)</f>
        <v>36915.736103002331</v>
      </c>
      <c r="G25" s="35"/>
      <c r="H25" s="49">
        <f t="shared" ca="1" si="0"/>
        <v>7.1170375447186851E-2</v>
      </c>
      <c r="I25" s="75"/>
      <c r="J25" s="75"/>
      <c r="K25" s="75"/>
      <c r="L25" s="75"/>
    </row>
    <row r="26" spans="2:12" ht="18.75" customHeight="1" x14ac:dyDescent="0.3">
      <c r="B26" s="67" t="str">
        <f>Calculations!B25</f>
        <v>Government</v>
      </c>
      <c r="C26" s="35"/>
      <c r="D26" s="57">
        <f ca="1">IF($B26="","",Calculations!G25)</f>
        <v>3675</v>
      </c>
      <c r="E26" s="57"/>
      <c r="F26" s="57">
        <f ca="1">IF($B26="","",Calculations!F25)</f>
        <v>3515</v>
      </c>
      <c r="G26" s="35"/>
      <c r="H26" s="49">
        <f t="shared" ca="1" si="0"/>
        <v>4.5519203413940224E-2</v>
      </c>
      <c r="I26" s="75"/>
      <c r="J26" s="75"/>
      <c r="K26" s="75"/>
      <c r="L26" s="75"/>
    </row>
    <row r="27" spans="2:12" ht="18.75" customHeight="1" x14ac:dyDescent="0.3">
      <c r="B27" s="13" t="str">
        <f>Calculations!B26</f>
        <v>Investment</v>
      </c>
      <c r="C27" s="62"/>
      <c r="D27" s="57">
        <f ca="1">IF($B27="","",Calculations!G26)</f>
        <v>22361.499681859048</v>
      </c>
      <c r="E27" s="57"/>
      <c r="F27" s="57">
        <f ca="1">IF($B27="","",Calculations!F26)</f>
        <v>19755.369756801207</v>
      </c>
      <c r="G27" s="62"/>
      <c r="H27" s="49">
        <f t="shared" ca="1" si="0"/>
        <v>0.13192007829469388</v>
      </c>
      <c r="I27" s="75"/>
      <c r="J27" s="75"/>
      <c r="K27" s="75"/>
      <c r="L27" s="75"/>
    </row>
    <row r="28" spans="2:12" ht="18.75" customHeight="1" x14ac:dyDescent="0.3">
      <c r="B28" s="67" t="str">
        <f>Calculations!B27</f>
        <v>Private</v>
      </c>
      <c r="C28" s="35"/>
      <c r="D28" s="57">
        <f ca="1">IF($B28="","",Calculations!G27)</f>
        <v>17311.499681859048</v>
      </c>
      <c r="E28" s="57"/>
      <c r="F28" s="57">
        <f ca="1">IF($B28="","",Calculations!F27)</f>
        <v>15325.369756801207</v>
      </c>
      <c r="G28" s="35"/>
      <c r="H28" s="49">
        <f t="shared" ca="1" si="0"/>
        <v>0.12959752074995912</v>
      </c>
      <c r="I28" s="75"/>
      <c r="J28" s="75"/>
      <c r="K28" s="75"/>
      <c r="L28" s="75"/>
    </row>
    <row r="29" spans="2:12" ht="18.75" customHeight="1" x14ac:dyDescent="0.3">
      <c r="B29" s="67" t="str">
        <f>Calculations!B28</f>
        <v>Government</v>
      </c>
      <c r="C29" s="35"/>
      <c r="D29" s="57">
        <f ca="1">IF($B29="","",Calculations!G28)</f>
        <v>5049.9999999999982</v>
      </c>
      <c r="E29" s="57"/>
      <c r="F29" s="57">
        <f ca="1">IF($B29="","",Calculations!F28)</f>
        <v>4429.9999999999991</v>
      </c>
      <c r="G29" s="35"/>
      <c r="H29" s="49">
        <f t="shared" ca="1" si="0"/>
        <v>0.13995485327313761</v>
      </c>
      <c r="I29" s="75"/>
      <c r="J29" s="75"/>
      <c r="K29" s="75"/>
      <c r="L29" s="75"/>
    </row>
    <row r="30" spans="2:12" ht="18.75" customHeight="1" x14ac:dyDescent="0.3">
      <c r="B30" s="13" t="str">
        <f>Calculations!B29</f>
        <v>Gross national saving</v>
      </c>
      <c r="C30" s="35"/>
      <c r="D30" s="57">
        <f ca="1">IF($B30="","",Calculations!G29)</f>
        <v>17976.04047341214</v>
      </c>
      <c r="E30" s="57"/>
      <c r="F30" s="57">
        <f ca="1">IF($B30="","",Calculations!F29)</f>
        <v>15690.732652271116</v>
      </c>
      <c r="G30" s="35"/>
      <c r="H30" s="49">
        <f t="shared" ca="1" si="0"/>
        <v>0.14564697976740071</v>
      </c>
      <c r="I30" s="75"/>
      <c r="J30" s="75"/>
      <c r="K30" s="75"/>
      <c r="L30" s="75"/>
    </row>
    <row r="31" spans="2:12" ht="18.75" customHeight="1" x14ac:dyDescent="0.3">
      <c r="B31" s="67" t="str">
        <f>Calculations!B30</f>
        <v>Government</v>
      </c>
      <c r="C31" s="35"/>
      <c r="D31" s="57">
        <f ca="1">IF($B31="","",Calculations!G30)</f>
        <v>3902.3986918306236</v>
      </c>
      <c r="E31" s="57"/>
      <c r="F31" s="57">
        <f ca="1">IF($B31="","",Calculations!F30)</f>
        <v>3467.3711467459834</v>
      </c>
      <c r="G31" s="35"/>
      <c r="H31" s="49">
        <f t="shared" ca="1" si="0"/>
        <v>0.12546321886911338</v>
      </c>
      <c r="I31" s="75"/>
      <c r="J31" s="75"/>
      <c r="K31" s="75"/>
      <c r="L31" s="75"/>
    </row>
    <row r="32" spans="2:12" ht="18.75" customHeight="1" x14ac:dyDescent="0.3">
      <c r="B32" s="67" t="str">
        <f>Calculations!B31</f>
        <v>private</v>
      </c>
      <c r="C32" s="35"/>
      <c r="D32" s="57">
        <f ca="1">IF($B32="","",Calculations!G31)</f>
        <v>14073.641781581517</v>
      </c>
      <c r="E32" s="57"/>
      <c r="F32" s="57">
        <f ca="1">IF($B32="","",Calculations!F31)</f>
        <v>12223.361505525132</v>
      </c>
      <c r="G32" s="35"/>
      <c r="H32" s="49">
        <f t="shared" ca="1" si="0"/>
        <v>0.15137245799529309</v>
      </c>
      <c r="I32" s="75"/>
      <c r="J32" s="75"/>
      <c r="K32" s="75"/>
      <c r="L32" s="75"/>
    </row>
    <row r="33" spans="2:12" ht="18.75" customHeight="1" x14ac:dyDescent="0.3">
      <c r="B33" s="13" t="str">
        <f>Calculations!B32</f>
        <v>Budget revenues and grants</v>
      </c>
      <c r="C33" s="35"/>
      <c r="D33" s="57">
        <f ca="1">IF($B33="","",Calculations!G32)</f>
        <v>15240.398691830624</v>
      </c>
      <c r="E33" s="57"/>
      <c r="F33" s="57">
        <f ca="1">IF($B33="","",Calculations!F32)</f>
        <v>14296.371146745983</v>
      </c>
      <c r="G33" s="35"/>
      <c r="H33" s="49">
        <f t="shared" ca="1" si="0"/>
        <v>6.6032669087463525E-2</v>
      </c>
      <c r="I33" s="75"/>
      <c r="J33" s="75"/>
      <c r="K33" s="75"/>
      <c r="L33" s="75"/>
    </row>
    <row r="34" spans="2:12" ht="22.5" customHeight="1" x14ac:dyDescent="0.3">
      <c r="B34" s="67" t="str">
        <f>Calculations!B33</f>
        <v>Tax revenue</v>
      </c>
      <c r="C34" s="35"/>
      <c r="D34" s="57">
        <f ca="1">IF($B34="","",Calculations!G33)</f>
        <v>14054.82664621514</v>
      </c>
      <c r="E34" s="57"/>
      <c r="F34" s="57">
        <f ca="1">IF($B34="","",Calculations!F33)</f>
        <v>13101.744552123448</v>
      </c>
      <c r="G34" s="35"/>
      <c r="H34" s="49">
        <f t="shared" ca="1" si="0"/>
        <v>7.274467078029101E-2</v>
      </c>
      <c r="I34" s="75"/>
      <c r="J34" s="75"/>
      <c r="K34" s="75"/>
      <c r="L34" s="75"/>
    </row>
    <row r="35" spans="2:12" ht="18.75" customHeight="1" x14ac:dyDescent="0.3">
      <c r="B35" s="68" t="str">
        <f>Calculations!B34</f>
        <v>Direct revenues</v>
      </c>
      <c r="C35" s="35"/>
      <c r="D35" s="57">
        <f ca="1">IF($B35="","",Calculations!G34)</f>
        <v>6269.7563006568389</v>
      </c>
      <c r="E35" s="57"/>
      <c r="F35" s="57">
        <f ca="1">IF($B35="","",Calculations!F34)</f>
        <v>5783.6933847160417</v>
      </c>
      <c r="G35" s="35"/>
      <c r="H35" s="49">
        <f t="shared" ca="1" si="0"/>
        <v>8.4040228900319036E-2</v>
      </c>
      <c r="I35" s="75"/>
      <c r="J35" s="75"/>
      <c r="K35" s="75"/>
      <c r="L35" s="75"/>
    </row>
    <row r="36" spans="2:12" ht="18.75" customHeight="1" x14ac:dyDescent="0.3">
      <c r="B36" s="68" t="str">
        <f>Calculations!B35</f>
        <v>Indirect Revenues</v>
      </c>
      <c r="C36" s="52"/>
      <c r="D36" s="57">
        <f ca="1">IF($B36="","",Calculations!G35)</f>
        <v>7785.0703455583007</v>
      </c>
      <c r="E36" s="57"/>
      <c r="F36" s="57">
        <f ca="1">IF($B36="","",Calculations!F35)</f>
        <v>7318.051167407406</v>
      </c>
      <c r="G36" s="52"/>
      <c r="H36" s="49">
        <f t="shared" ca="1" si="0"/>
        <v>6.3817424539318601E-2</v>
      </c>
      <c r="I36" s="75"/>
      <c r="J36" s="75"/>
      <c r="K36" s="75"/>
      <c r="L36" s="75"/>
    </row>
    <row r="37" spans="2:12" ht="18.75" customHeight="1" x14ac:dyDescent="0.3">
      <c r="B37" s="13" t="str">
        <f>Calculations!B36</f>
        <v>Budget expenses and net acqusition of nonfinincial assets</v>
      </c>
      <c r="C37" s="52"/>
      <c r="D37" s="57">
        <f ca="1">IF($B37="","",Calculations!G36)</f>
        <v>16388</v>
      </c>
      <c r="E37" s="57"/>
      <c r="F37" s="57">
        <f ca="1">IF($B37="","",Calculations!F36)</f>
        <v>15259</v>
      </c>
      <c r="G37" s="52"/>
      <c r="H37" s="49">
        <f t="shared" ca="1" si="0"/>
        <v>7.3989121174388828E-2</v>
      </c>
      <c r="I37" s="75"/>
      <c r="J37" s="75"/>
      <c r="K37" s="75"/>
      <c r="L37" s="75"/>
    </row>
    <row r="38" spans="2:12" ht="18.75" customHeight="1" x14ac:dyDescent="0.3">
      <c r="B38" s="67" t="str">
        <f>Calculations!B37</f>
        <v>Current spending</v>
      </c>
      <c r="C38" s="52"/>
      <c r="D38" s="57">
        <f ca="1">IF($B38="","",Calculations!G37)</f>
        <v>11338</v>
      </c>
      <c r="E38" s="57"/>
      <c r="F38" s="57">
        <f ca="1">IF($B38="","",Calculations!F37)</f>
        <v>10829</v>
      </c>
      <c r="G38" s="52"/>
      <c r="H38" s="49">
        <f t="shared" ca="1" si="0"/>
        <v>4.7003416751315807E-2</v>
      </c>
      <c r="I38" s="75"/>
      <c r="J38" s="75"/>
      <c r="K38" s="75"/>
      <c r="L38" s="75"/>
    </row>
    <row r="39" spans="2:12" ht="18.75" customHeight="1" x14ac:dyDescent="0.3">
      <c r="B39" s="67" t="str">
        <f>Calculations!B38</f>
        <v>Capital Spending</v>
      </c>
      <c r="C39" s="52"/>
      <c r="D39" s="57">
        <f ca="1">IF($B39="","",Calculations!G38)</f>
        <v>5049.9999999999982</v>
      </c>
      <c r="E39" s="57"/>
      <c r="F39" s="57">
        <f ca="1">IF($B39="","",Calculations!F38)</f>
        <v>4429.9999999999991</v>
      </c>
      <c r="G39" s="52"/>
      <c r="H39" s="49">
        <f t="shared" ca="1" si="0"/>
        <v>0.13995485327313761</v>
      </c>
      <c r="I39" s="75"/>
      <c r="J39" s="75"/>
      <c r="K39" s="75"/>
      <c r="L39" s="75"/>
    </row>
    <row r="40" spans="2:12" ht="18.75" customHeight="1" x14ac:dyDescent="0.3">
      <c r="B40" s="13" t="str">
        <f>Calculations!B39</f>
        <v>Operating balance (% of GDP)</v>
      </c>
      <c r="C40" s="52"/>
      <c r="D40" s="45">
        <f ca="1">IF($B40="","",Calculations!G39)</f>
        <v>6.5532153109826796E-2</v>
      </c>
      <c r="E40" s="45"/>
      <c r="F40" s="45">
        <f ca="1">IF($B40="","",Calculations!F39)</f>
        <v>6.3751264604199553E-2</v>
      </c>
      <c r="G40" s="52"/>
      <c r="H40" s="49"/>
      <c r="I40" s="75"/>
      <c r="J40" s="75"/>
      <c r="K40" s="75"/>
      <c r="L40" s="75"/>
    </row>
    <row r="41" spans="2:12" ht="18.75" customHeight="1" x14ac:dyDescent="0.3">
      <c r="B41" s="13" t="str">
        <f>Calculations!B40</f>
        <v>Net lending/borrowing (% of GDP)</v>
      </c>
      <c r="C41" s="52"/>
      <c r="D41" s="45">
        <f ca="1">IF($B41="","",Calculations!G40)</f>
        <v>-1.7088362824464031E-2</v>
      </c>
      <c r="E41" s="45"/>
      <c r="F41" s="45">
        <f ca="1">IF($B41="","",Calculations!F40)</f>
        <v>-1.5308757007654904E-2</v>
      </c>
      <c r="G41" s="52"/>
      <c r="H41" s="49"/>
      <c r="I41" s="75"/>
      <c r="J41" s="75"/>
      <c r="K41" s="75"/>
      <c r="L41" s="75"/>
    </row>
    <row r="42" spans="2:12" ht="18.75" customHeight="1" x14ac:dyDescent="0.3">
      <c r="B42" s="13" t="str">
        <f>Calculations!B41</f>
        <v>Overall fiscal balance (% of GDP)</v>
      </c>
      <c r="C42" s="52"/>
      <c r="D42" s="45">
        <f ca="1">IF($B42="","",Calculations!G41)</f>
        <v>-2.5820612476055747E-2</v>
      </c>
      <c r="E42" s="45"/>
      <c r="F42" s="45">
        <f ca="1">IF($B42="","",Calculations!F41)</f>
        <v>-2.5972666899486435E-2</v>
      </c>
      <c r="G42" s="52"/>
      <c r="H42" s="49"/>
      <c r="I42" s="75"/>
      <c r="J42" s="75"/>
      <c r="K42" s="75"/>
      <c r="L42" s="75"/>
    </row>
    <row r="43" spans="2:12" ht="18.75" customHeight="1" x14ac:dyDescent="0.3">
      <c r="B43" s="13" t="str">
        <f>Calculations!B42</f>
        <v>Government debt (% of GDP)</v>
      </c>
      <c r="C43" s="52"/>
      <c r="D43" s="45">
        <f ca="1">IF($B43="","",Calculations!G42)</f>
        <v>0.3942000276591443</v>
      </c>
      <c r="E43" s="45"/>
      <c r="F43" s="45">
        <f ca="1">IF($B43="","",Calculations!F42)</f>
        <v>0.40215620555958692</v>
      </c>
      <c r="G43" s="52"/>
      <c r="H43" s="49"/>
      <c r="I43" s="75"/>
      <c r="J43" s="75"/>
      <c r="K43" s="75"/>
      <c r="L43" s="75"/>
    </row>
    <row r="44" spans="2:12" ht="18.75" customHeight="1" x14ac:dyDescent="0.3">
      <c r="B44" s="67" t="str">
        <f>Calculations!B43</f>
        <v>External debt(% of GDP)</v>
      </c>
      <c r="C44" s="52"/>
      <c r="D44" s="45">
        <f ca="1">IF($B44="","",Calculations!G43)</f>
        <v>0.3045231822948557</v>
      </c>
      <c r="E44" s="45"/>
      <c r="F44" s="45">
        <f ca="1">IF($B44="","",Calculations!F43)</f>
        <v>0.31058999169182927</v>
      </c>
      <c r="G44" s="52"/>
      <c r="H44" s="49"/>
      <c r="I44" s="75"/>
      <c r="J44" s="75"/>
      <c r="K44" s="75"/>
      <c r="L44" s="75"/>
    </row>
    <row r="45" spans="2:12" ht="18.75" customHeight="1" x14ac:dyDescent="0.3">
      <c r="B45" s="67" t="str">
        <f>Calculations!B44</f>
        <v>Domestic Debt (% of GDP)</v>
      </c>
      <c r="C45" s="52"/>
      <c r="D45" s="45">
        <f ca="1">IF($B45="","",Calculations!G44)</f>
        <v>8.9676845364288618E-2</v>
      </c>
      <c r="E45" s="45"/>
      <c r="F45" s="45">
        <f ca="1">IF($B45="","",Calculations!F44)</f>
        <v>9.1566213867757582E-2</v>
      </c>
      <c r="G45" s="52"/>
      <c r="H45" s="49"/>
      <c r="I45" s="75"/>
      <c r="J45" s="75"/>
      <c r="K45" s="75"/>
      <c r="L45" s="75"/>
    </row>
    <row r="46" spans="2:12" ht="18.75" customHeight="1" x14ac:dyDescent="0.3">
      <c r="B46" s="13" t="str">
        <f>Calculations!B45</f>
        <v>Net foreign assets</v>
      </c>
      <c r="C46" s="52"/>
      <c r="D46" s="57">
        <f ca="1">IF($B46="","",Calculations!G45)</f>
        <v>2332.9500003384192</v>
      </c>
      <c r="E46" s="57"/>
      <c r="F46" s="57">
        <f ca="1">IF($B46="","",Calculations!F45)</f>
        <v>2244.9600003256537</v>
      </c>
      <c r="G46" s="52"/>
      <c r="H46" s="49">
        <f ca="1">IFERROR(D46/F46-1,"")</f>
        <v>3.9194462262134522E-2</v>
      </c>
      <c r="I46" s="75"/>
      <c r="J46" s="75"/>
      <c r="K46" s="75"/>
      <c r="L46" s="75"/>
    </row>
    <row r="47" spans="2:12" ht="18.75" customHeight="1" x14ac:dyDescent="0.3">
      <c r="B47" s="13" t="str">
        <f>Calculations!B46</f>
        <v>Net Domestic assets</v>
      </c>
      <c r="C47" s="52"/>
      <c r="D47" s="57">
        <f ca="1">IF($B47="","",Calculations!G46)</f>
        <v>32630.749309068979</v>
      </c>
      <c r="E47" s="57"/>
      <c r="F47" s="57">
        <f ca="1">IF($B47="","",Calculations!F46)</f>
        <v>28101.729553561312</v>
      </c>
      <c r="G47" s="52"/>
      <c r="H47" s="49">
        <f t="shared" ref="H47:H48" ca="1" si="1">IFERROR(D47/F47-1,"")</f>
        <v>0.16116516055979568</v>
      </c>
      <c r="I47" s="75"/>
      <c r="J47" s="75"/>
      <c r="K47" s="75"/>
      <c r="L47" s="75"/>
    </row>
    <row r="48" spans="2:12" ht="17.25" customHeight="1" x14ac:dyDescent="0.3">
      <c r="B48" s="13" t="str">
        <f>Calculations!B47</f>
        <v>Broad money M3</v>
      </c>
      <c r="C48" s="52"/>
      <c r="D48" s="57">
        <f ca="1">IF($B48="","",Calculations!G47)</f>
        <v>34963.699309407399</v>
      </c>
      <c r="E48" s="57"/>
      <c r="F48" s="57">
        <f ca="1">IF($B48="","",Calculations!F47)</f>
        <v>30346.689553886965</v>
      </c>
      <c r="G48" s="52"/>
      <c r="H48" s="49">
        <f t="shared" ca="1" si="1"/>
        <v>0.15214212236632796</v>
      </c>
      <c r="I48" s="75"/>
      <c r="J48" s="75"/>
      <c r="K48" s="75"/>
      <c r="L48" s="75"/>
    </row>
    <row r="49" spans="2:12" ht="17.25" customHeight="1" x14ac:dyDescent="0.3">
      <c r="B49" s="13" t="str">
        <f>Calculations!B48</f>
        <v>Broad money M2</v>
      </c>
      <c r="C49" s="52"/>
      <c r="D49" s="57">
        <f ca="1">IF($B49="","",Calculations!G48)</f>
        <v>18014.783491630424</v>
      </c>
      <c r="E49" s="57"/>
      <c r="F49" s="57">
        <f ca="1">IF($B49="","",Calculations!F48)</f>
        <v>15263.290109020876</v>
      </c>
      <c r="G49" s="52"/>
      <c r="H49" s="49">
        <f ca="1">IFERROR(D49/F49-1,"")</f>
        <v>0.18026869455775896</v>
      </c>
      <c r="I49" s="75"/>
      <c r="J49" s="75"/>
      <c r="K49" s="75"/>
      <c r="L49" s="75"/>
    </row>
    <row r="50" spans="2:12" ht="17.25" customHeight="1" x14ac:dyDescent="0.3">
      <c r="B50" s="13" t="str">
        <f>Calculations!B49</f>
        <v>net credit to private sector</v>
      </c>
      <c r="C50" s="52"/>
      <c r="D50" s="57">
        <f ca="1">IF($B50="","",Calculations!G49)</f>
        <v>41500.444151552656</v>
      </c>
      <c r="E50" s="57"/>
      <c r="F50" s="57">
        <f ca="1">IF($B50="","",Calculations!F49)</f>
        <v>36214.213700268927</v>
      </c>
      <c r="G50" s="52"/>
      <c r="H50" s="49">
        <f ca="1">IFERROR(D50/F50-1,"")</f>
        <v>0.14597115085904711</v>
      </c>
      <c r="I50" s="75"/>
      <c r="J50" s="75"/>
      <c r="K50" s="75"/>
      <c r="L50" s="75"/>
    </row>
    <row r="51" spans="2:12" ht="33" customHeight="1" x14ac:dyDescent="0.3">
      <c r="B51" s="69" t="str">
        <f>Calculations!B50</f>
        <v>Current account balance (as a % of GDP)</v>
      </c>
      <c r="C51" s="58"/>
      <c r="D51" s="45">
        <f ca="1">IF($B51="","",Calculations!G50)</f>
        <v>-7.3266502924547533E-2</v>
      </c>
      <c r="E51" s="45"/>
      <c r="F51" s="45">
        <f ca="1">IF($B51="","",Calculations!F50)</f>
        <v>-7.8259016989598723E-2</v>
      </c>
      <c r="G51" s="66"/>
      <c r="H51" s="49"/>
      <c r="I51" s="75"/>
      <c r="J51" s="75"/>
      <c r="K51" s="75"/>
      <c r="L51" s="75"/>
    </row>
    <row r="52" spans="2:12" ht="17.25" customHeight="1" x14ac:dyDescent="0.3">
      <c r="B52" s="13" t="str">
        <f>Calculations!B51</f>
        <v>Trade balance (as a % of GDP)</v>
      </c>
      <c r="C52" s="66"/>
      <c r="D52" s="45">
        <f ca="1">IF($B52="","",Calculations!G51)</f>
        <v>-0.10051986097638131</v>
      </c>
      <c r="E52" s="45"/>
      <c r="F52" s="45">
        <f ca="1">IF($B52="","",Calculations!F51)</f>
        <v>-0.10590613165307623</v>
      </c>
      <c r="G52" s="66"/>
      <c r="H52" s="49"/>
      <c r="I52" s="75"/>
      <c r="J52" s="75"/>
      <c r="K52" s="75"/>
      <c r="L52" s="75"/>
    </row>
    <row r="53" spans="2:12" ht="42.75" customHeight="1" x14ac:dyDescent="0.3">
      <c r="B53" s="69" t="str">
        <f>Calculations!B52</f>
        <v>Net private capital and finincial flows</v>
      </c>
      <c r="C53" s="66"/>
      <c r="D53" s="57">
        <f ca="1">IF($B53="","",Calculations!G52)</f>
        <v>1450.4039825128893</v>
      </c>
      <c r="E53" s="57"/>
      <c r="F53" s="57">
        <f ca="1">IF($B53="","",Calculations!F52)</f>
        <v>1403.7256776893469</v>
      </c>
      <c r="G53" s="66"/>
      <c r="H53" s="49">
        <f t="shared" ref="H53:H54" ca="1" si="2">IFERROR(D53/F53-1,"")</f>
        <v>3.3253153066473029E-2</v>
      </c>
      <c r="I53" s="75"/>
      <c r="J53" s="75"/>
      <c r="K53" s="75"/>
      <c r="L53" s="75"/>
    </row>
    <row r="54" spans="2:12" ht="45.75" customHeight="1" x14ac:dyDescent="0.3">
      <c r="B54" s="69" t="str">
        <f>Calculations!B53</f>
        <v>Official international reserves (mln USD)</v>
      </c>
      <c r="C54" s="66"/>
      <c r="D54" s="57">
        <f ca="1">IF($B54="","",Calculations!G53)</f>
        <v>4897.1125971063548</v>
      </c>
      <c r="E54" s="57"/>
      <c r="F54" s="57">
        <f ca="1">IF($B54="","",Calculations!F53)</f>
        <v>4549.6665988447112</v>
      </c>
      <c r="G54" s="66"/>
      <c r="H54" s="49">
        <f t="shared" ca="1" si="2"/>
        <v>7.636735367595282E-2</v>
      </c>
      <c r="I54" s="75"/>
      <c r="J54" s="75"/>
      <c r="K54" s="75"/>
      <c r="L54" s="75"/>
    </row>
    <row r="55" spans="2:12" ht="17.25" customHeight="1" x14ac:dyDescent="0.3">
      <c r="B55" s="13" t="str">
        <f>Calculations!B54</f>
        <v>import multiple</v>
      </c>
      <c r="C55" s="66"/>
      <c r="D55" s="57">
        <f ca="1">IF($B55="","",Calculations!G54)</f>
        <v>3.9576907216548975</v>
      </c>
      <c r="E55" s="57"/>
      <c r="F55" s="57">
        <f ca="1">IF($B55="","",Calculations!F54)</f>
        <v>3.957690721654898</v>
      </c>
      <c r="G55" s="66"/>
      <c r="H55" s="49"/>
      <c r="I55" s="75"/>
      <c r="J55" s="75"/>
      <c r="K55" s="75"/>
      <c r="L55" s="75"/>
    </row>
  </sheetData>
  <sheetProtection selectLockedCells="1"/>
  <mergeCells count="46">
    <mergeCell ref="I52:L52"/>
    <mergeCell ref="I53:L53"/>
    <mergeCell ref="I54:L54"/>
    <mergeCell ref="I55:L55"/>
    <mergeCell ref="I51:L51"/>
    <mergeCell ref="I49:L49"/>
    <mergeCell ref="I50:L50"/>
    <mergeCell ref="I46:L46"/>
    <mergeCell ref="I47:L47"/>
    <mergeCell ref="I48:L48"/>
    <mergeCell ref="I41:L41"/>
    <mergeCell ref="I42:L42"/>
    <mergeCell ref="I43:L43"/>
    <mergeCell ref="I44:L44"/>
    <mergeCell ref="I45:L45"/>
    <mergeCell ref="I36:L36"/>
    <mergeCell ref="I37:L37"/>
    <mergeCell ref="I38:L38"/>
    <mergeCell ref="I39:L39"/>
    <mergeCell ref="I40:L40"/>
    <mergeCell ref="I31:L31"/>
    <mergeCell ref="I32:L32"/>
    <mergeCell ref="I33:L33"/>
    <mergeCell ref="I34:L34"/>
    <mergeCell ref="I35:L35"/>
    <mergeCell ref="K2:L2"/>
    <mergeCell ref="J9:L9"/>
    <mergeCell ref="J8:L8"/>
    <mergeCell ref="J10:L10"/>
    <mergeCell ref="J7:L7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I15:L15"/>
    <mergeCell ref="I16:L16"/>
    <mergeCell ref="I17:L17"/>
    <mergeCell ref="I18:L18"/>
    <mergeCell ref="I19:L1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28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Normal="100" workbookViewId="0">
      <pane ySplit="3" topLeftCell="A25" activePane="bottomLeft" state="frozen"/>
      <selection pane="bottomLeft" activeCell="C4" sqref="C4:I43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0" t="s">
        <v>0</v>
      </c>
      <c r="C3" s="51">
        <v>2016</v>
      </c>
      <c r="D3" s="51">
        <v>2017</v>
      </c>
      <c r="E3" s="51">
        <v>2018</v>
      </c>
      <c r="F3" s="51">
        <v>2019</v>
      </c>
      <c r="G3" s="51">
        <v>2020</v>
      </c>
      <c r="H3" s="51">
        <v>2021</v>
      </c>
      <c r="I3" s="51">
        <v>2022</v>
      </c>
    </row>
    <row r="4" spans="2:17" s="5" customFormat="1" ht="19.5" customHeight="1" x14ac:dyDescent="0.3">
      <c r="B4" s="14" t="s">
        <v>12</v>
      </c>
      <c r="C4" s="87">
        <v>2.8467447155707148E-2</v>
      </c>
      <c r="D4" s="87">
        <v>4.9861637915590507E-2</v>
      </c>
      <c r="E4" s="87">
        <v>5.1578632234786648E-2</v>
      </c>
      <c r="F4" s="87">
        <v>5.520140691373987E-2</v>
      </c>
      <c r="G4" s="87">
        <v>5.6969430032019375E-2</v>
      </c>
      <c r="H4" s="87">
        <v>5.8757103844406133E-2</v>
      </c>
      <c r="I4" s="88">
        <v>6.0555675554095245E-2</v>
      </c>
    </row>
    <row r="5" spans="2:17" s="5" customFormat="1" ht="19.5" customHeight="1" x14ac:dyDescent="0.3">
      <c r="B5" s="15" t="s">
        <v>13</v>
      </c>
      <c r="C5" s="89">
        <v>2.134601424737359E-2</v>
      </c>
      <c r="D5" s="89">
        <v>6.0353172527211729E-2</v>
      </c>
      <c r="E5" s="89">
        <v>3.0659652823762151E-2</v>
      </c>
      <c r="F5" s="89">
        <v>3.1905585318725116E-2</v>
      </c>
      <c r="G5" s="89">
        <v>3.3033042341865659E-2</v>
      </c>
      <c r="H5" s="89">
        <v>3.2018071526218828E-2</v>
      </c>
      <c r="I5" s="90">
        <v>3.2203893688775853E-2</v>
      </c>
    </row>
    <row r="6" spans="2:17" s="5" customFormat="1" ht="19.5" customHeight="1" x14ac:dyDescent="0.3">
      <c r="B6" s="15" t="s">
        <v>14</v>
      </c>
      <c r="C6" s="89">
        <v>4.1800930755551802E-2</v>
      </c>
      <c r="D6" s="89">
        <v>6.4949397111304874E-2</v>
      </c>
      <c r="E6" s="89">
        <v>3.9216742455568943E-2</v>
      </c>
      <c r="F6" s="89">
        <v>3.8398395080472492E-2</v>
      </c>
      <c r="G6" s="89">
        <v>3.3893590071590873E-2</v>
      </c>
      <c r="H6" s="89">
        <v>3.2370092971507614E-2</v>
      </c>
      <c r="I6" s="90">
        <v>3.2618857015627389E-2</v>
      </c>
    </row>
    <row r="7" spans="2:17" s="5" customFormat="1" ht="19.5" customHeight="1" x14ac:dyDescent="0.3">
      <c r="B7" s="15" t="s">
        <v>15</v>
      </c>
      <c r="C7" s="91">
        <v>34028.452192899844</v>
      </c>
      <c r="D7" s="91">
        <v>38042.216213230575</v>
      </c>
      <c r="E7" s="91">
        <v>41562.259973770422</v>
      </c>
      <c r="F7" s="91">
        <v>45540.86476036418</v>
      </c>
      <c r="G7" s="91">
        <v>49753.186019028682</v>
      </c>
      <c r="H7" s="91">
        <v>54389.056723395159</v>
      </c>
      <c r="I7" s="92">
        <v>59549.373958314893</v>
      </c>
    </row>
    <row r="8" spans="2:17" s="5" customFormat="1" ht="19.5" customHeight="1" x14ac:dyDescent="0.3">
      <c r="B8" s="15" t="s">
        <v>16</v>
      </c>
      <c r="C8" s="91">
        <v>14396.810804138575</v>
      </c>
      <c r="D8" s="91">
        <v>15183.254781115609</v>
      </c>
      <c r="E8" s="91">
        <v>16898.367611758586</v>
      </c>
      <c r="F8" s="91">
        <v>18725.424959699601</v>
      </c>
      <c r="G8" s="91">
        <v>20442.664015360009</v>
      </c>
      <c r="H8" s="91">
        <v>22184.085437182202</v>
      </c>
      <c r="I8" s="92">
        <v>24026.69749855077</v>
      </c>
    </row>
    <row r="9" spans="2:17" s="5" customFormat="1" ht="19.5" customHeight="1" x14ac:dyDescent="0.3">
      <c r="B9" s="15" t="s">
        <v>17</v>
      </c>
      <c r="C9" s="93">
        <v>9146.449895952006</v>
      </c>
      <c r="D9" s="93">
        <v>10231.352862468553</v>
      </c>
      <c r="E9" s="93">
        <v>11178.059268939385</v>
      </c>
      <c r="F9" s="93">
        <v>12248.094443645901</v>
      </c>
      <c r="G9" s="93">
        <v>13380.98704185592</v>
      </c>
      <c r="H9" s="93">
        <v>14627.792136892895</v>
      </c>
      <c r="I9" s="94">
        <v>16015.64573135251</v>
      </c>
    </row>
    <row r="10" spans="2:17" s="5" customFormat="1" ht="19.5" customHeight="1" x14ac:dyDescent="0.3">
      <c r="B10" s="15" t="s">
        <v>18</v>
      </c>
      <c r="C10" s="93">
        <v>3869.6943350549873</v>
      </c>
      <c r="D10" s="93">
        <v>4083.4959876057255</v>
      </c>
      <c r="E10" s="93">
        <v>4544.7710213970695</v>
      </c>
      <c r="F10" s="93">
        <v>5036.1532353557104</v>
      </c>
      <c r="G10" s="93">
        <v>5498.00011170997</v>
      </c>
      <c r="H10" s="93">
        <v>5619.6583469946027</v>
      </c>
      <c r="I10" s="94">
        <v>6461.9163838821923</v>
      </c>
    </row>
    <row r="11" spans="2:17" s="5" customFormat="1" ht="19.5" customHeight="1" x14ac:dyDescent="0.3">
      <c r="B11" s="15" t="s">
        <v>19</v>
      </c>
      <c r="C11" s="95">
        <f>C12+C15</f>
        <v>39378.104101726109</v>
      </c>
      <c r="D11" s="95">
        <f t="shared" ref="D11:I11" si="0">D12+D15</f>
        <v>42514.966077312478</v>
      </c>
      <c r="E11" s="95">
        <f t="shared" si="0"/>
        <v>46176.076927444927</v>
      </c>
      <c r="F11" s="95">
        <f t="shared" si="0"/>
        <v>50200.361057944341</v>
      </c>
      <c r="G11" s="95">
        <f t="shared" si="0"/>
        <v>54971.700774678597</v>
      </c>
      <c r="H11" s="95">
        <f t="shared" si="0"/>
        <v>60186.105859803538</v>
      </c>
      <c r="I11" s="95">
        <f t="shared" si="0"/>
        <v>65579.542583221322</v>
      </c>
    </row>
    <row r="12" spans="2:17" s="5" customFormat="1" ht="19.5" customHeight="1" x14ac:dyDescent="0.3">
      <c r="B12" s="15" t="s">
        <v>20</v>
      </c>
      <c r="C12" s="93">
        <v>28241.538294014317</v>
      </c>
      <c r="D12" s="93">
        <v>30381.660220910831</v>
      </c>
      <c r="E12" s="93">
        <v>32640.249820460467</v>
      </c>
      <c r="F12" s="93">
        <v>34832.869264499685</v>
      </c>
      <c r="G12" s="93">
        <v>37613.724943493806</v>
      </c>
      <c r="H12" s="93">
        <v>40430.736103002331</v>
      </c>
      <c r="I12" s="93">
        <v>43218.042901362278</v>
      </c>
      <c r="K12" s="71"/>
      <c r="L12" s="71"/>
      <c r="M12" s="71"/>
      <c r="N12" s="71"/>
      <c r="O12" s="71"/>
      <c r="P12" s="71"/>
      <c r="Q12" s="71"/>
    </row>
    <row r="13" spans="2:17" s="5" customFormat="1" ht="19.5" customHeight="1" x14ac:dyDescent="0.3">
      <c r="B13" s="56" t="s">
        <v>21</v>
      </c>
      <c r="C13" s="93">
        <v>25094.636029794321</v>
      </c>
      <c r="D13" s="93">
        <v>27197.006847520828</v>
      </c>
      <c r="E13" s="93">
        <v>29425.249820460467</v>
      </c>
      <c r="F13" s="93">
        <v>31522.869264499681</v>
      </c>
      <c r="G13" s="93">
        <v>34204.678386040061</v>
      </c>
      <c r="H13" s="93">
        <v>36915.736103002331</v>
      </c>
      <c r="I13" s="93">
        <v>39543.042901362278</v>
      </c>
      <c r="K13" s="71"/>
      <c r="L13" s="71"/>
      <c r="M13" s="71"/>
      <c r="N13" s="71"/>
      <c r="O13" s="71"/>
      <c r="P13" s="71"/>
      <c r="Q13" s="71"/>
    </row>
    <row r="14" spans="2:17" s="5" customFormat="1" ht="19.5" customHeight="1" x14ac:dyDescent="0.3">
      <c r="B14" s="56" t="s">
        <v>22</v>
      </c>
      <c r="C14" s="93">
        <v>3146.9022642199998</v>
      </c>
      <c r="D14" s="93">
        <v>3184.6533733899996</v>
      </c>
      <c r="E14" s="93">
        <v>3215</v>
      </c>
      <c r="F14" s="93">
        <v>3310</v>
      </c>
      <c r="G14" s="93">
        <v>3409.046557453742</v>
      </c>
      <c r="H14" s="93">
        <v>3515</v>
      </c>
      <c r="I14" s="93">
        <v>3675</v>
      </c>
      <c r="K14" s="71"/>
      <c r="L14" s="71"/>
      <c r="M14" s="71"/>
      <c r="N14" s="71"/>
      <c r="O14" s="71"/>
      <c r="P14" s="71"/>
      <c r="Q14" s="71"/>
    </row>
    <row r="15" spans="2:17" s="5" customFormat="1" ht="19.5" customHeight="1" x14ac:dyDescent="0.3">
      <c r="B15" s="15" t="s">
        <v>23</v>
      </c>
      <c r="C15" s="93">
        <v>11136.565807711791</v>
      </c>
      <c r="D15" s="93">
        <v>12133.305856401648</v>
      </c>
      <c r="E15" s="93">
        <v>13535.827106984456</v>
      </c>
      <c r="F15" s="93">
        <v>15367.491793444657</v>
      </c>
      <c r="G15" s="93">
        <v>17357.975831184791</v>
      </c>
      <c r="H15" s="93">
        <v>19755.369756801207</v>
      </c>
      <c r="I15" s="93">
        <v>22361.499681859048</v>
      </c>
      <c r="K15" s="71"/>
      <c r="L15" s="71"/>
      <c r="M15" s="71"/>
      <c r="N15" s="71"/>
      <c r="O15" s="71"/>
      <c r="P15" s="71"/>
      <c r="Q15" s="71"/>
    </row>
    <row r="16" spans="2:17" s="5" customFormat="1" ht="19.5" customHeight="1" x14ac:dyDescent="0.3">
      <c r="B16" s="56" t="s">
        <v>21</v>
      </c>
      <c r="C16" s="93">
        <v>9407.5906548417915</v>
      </c>
      <c r="D16" s="93">
        <v>9819.3797436616478</v>
      </c>
      <c r="E16" s="93">
        <v>10945.827106984454</v>
      </c>
      <c r="F16" s="93">
        <v>12167.491793444657</v>
      </c>
      <c r="G16" s="93">
        <v>13627.975831184793</v>
      </c>
      <c r="H16" s="93">
        <v>15325.369756801207</v>
      </c>
      <c r="I16" s="93">
        <v>17311.499681859048</v>
      </c>
      <c r="K16" s="71"/>
      <c r="L16" s="71"/>
      <c r="M16" s="71"/>
      <c r="N16" s="71"/>
      <c r="O16" s="71"/>
      <c r="P16" s="71"/>
      <c r="Q16" s="71"/>
    </row>
    <row r="17" spans="2:17" ht="19.5" customHeight="1" x14ac:dyDescent="0.3">
      <c r="B17" s="56" t="s">
        <v>22</v>
      </c>
      <c r="C17" s="93">
        <v>1728.9751528699999</v>
      </c>
      <c r="D17" s="96">
        <v>2313.9261127399996</v>
      </c>
      <c r="E17" s="96">
        <v>2590</v>
      </c>
      <c r="F17" s="96">
        <v>3200</v>
      </c>
      <c r="G17" s="96">
        <v>3730</v>
      </c>
      <c r="H17" s="96">
        <v>4429.9999999999991</v>
      </c>
      <c r="I17" s="96">
        <v>5049.9999999999982</v>
      </c>
      <c r="K17" s="72"/>
      <c r="L17" s="72"/>
      <c r="M17" s="72"/>
      <c r="N17" s="72"/>
      <c r="O17" s="72"/>
      <c r="P17" s="72"/>
      <c r="Q17" s="72"/>
    </row>
    <row r="18" spans="2:17" ht="19.5" customHeight="1" x14ac:dyDescent="0.3">
      <c r="B18" s="15" t="s">
        <v>37</v>
      </c>
      <c r="C18" s="97">
        <v>6737.785067083656</v>
      </c>
      <c r="D18" s="97">
        <v>8803.1955215720664</v>
      </c>
      <c r="E18" s="97">
        <v>10617.353501847228</v>
      </c>
      <c r="F18" s="97">
        <v>12416.338466462068</v>
      </c>
      <c r="G18" s="97">
        <v>13902.126470985429</v>
      </c>
      <c r="H18" s="97">
        <v>15690.732652271116</v>
      </c>
      <c r="I18" s="98">
        <v>17976.04047341214</v>
      </c>
      <c r="K18" s="70"/>
      <c r="L18" s="70"/>
      <c r="M18" s="70"/>
      <c r="N18" s="70"/>
      <c r="O18" s="70"/>
      <c r="P18" s="70"/>
    </row>
    <row r="19" spans="2:17" ht="19.5" customHeight="1" x14ac:dyDescent="0.3">
      <c r="B19" s="15" t="s">
        <v>22</v>
      </c>
      <c r="C19" s="97">
        <v>850.98024023000312</v>
      </c>
      <c r="D19" s="97">
        <v>1726.8361876899999</v>
      </c>
      <c r="E19" s="97">
        <v>2258.44629362876</v>
      </c>
      <c r="F19" s="97">
        <v>2450.5345506409521</v>
      </c>
      <c r="G19" s="97">
        <v>2790.9557246461573</v>
      </c>
      <c r="H19" s="97">
        <v>3467.3711467459834</v>
      </c>
      <c r="I19" s="98">
        <v>3902.3986918306236</v>
      </c>
      <c r="K19" s="70"/>
      <c r="L19" s="70"/>
      <c r="M19" s="70"/>
      <c r="N19" s="70"/>
      <c r="O19" s="70"/>
      <c r="P19" s="70"/>
    </row>
    <row r="20" spans="2:17" ht="19.5" customHeight="1" x14ac:dyDescent="0.3">
      <c r="B20" s="56" t="s">
        <v>38</v>
      </c>
      <c r="C20" s="97">
        <v>5886.8048268536531</v>
      </c>
      <c r="D20" s="97">
        <v>7076.3593338820665</v>
      </c>
      <c r="E20" s="97">
        <v>8358.9072082184684</v>
      </c>
      <c r="F20" s="97">
        <v>9965.8039158211159</v>
      </c>
      <c r="G20" s="97">
        <v>11111.170746339272</v>
      </c>
      <c r="H20" s="97">
        <v>12223.361505525132</v>
      </c>
      <c r="I20" s="98">
        <v>14073.641781581517</v>
      </c>
      <c r="K20" s="70"/>
      <c r="L20" s="70"/>
      <c r="M20" s="70"/>
      <c r="N20" s="70"/>
      <c r="O20" s="70"/>
      <c r="P20" s="70"/>
    </row>
    <row r="21" spans="2:17" ht="19.5" customHeight="1" x14ac:dyDescent="0.3">
      <c r="B21" s="56" t="s">
        <v>24</v>
      </c>
      <c r="C21" s="97">
        <v>9675.5067724260007</v>
      </c>
      <c r="D21" s="97">
        <v>10921.173906980001</v>
      </c>
      <c r="E21" s="97">
        <v>11848.44629362876</v>
      </c>
      <c r="F21" s="97">
        <v>12545.534550640952</v>
      </c>
      <c r="G21" s="97">
        <v>13325.955724646157</v>
      </c>
      <c r="H21" s="97">
        <v>14296.371146745983</v>
      </c>
      <c r="I21" s="98">
        <v>15240.398691830624</v>
      </c>
      <c r="K21" s="70"/>
      <c r="L21" s="70"/>
      <c r="M21" s="70"/>
      <c r="N21" s="70"/>
      <c r="O21" s="70"/>
      <c r="P21" s="70"/>
    </row>
    <row r="22" spans="2:17" ht="19.5" customHeight="1" x14ac:dyDescent="0.3">
      <c r="B22" s="15" t="s">
        <v>25</v>
      </c>
      <c r="C22" s="97">
        <v>8786.0653158799996</v>
      </c>
      <c r="D22" s="97">
        <v>9778.94832933</v>
      </c>
      <c r="E22" s="97">
        <v>10574.560959969265</v>
      </c>
      <c r="F22" s="97">
        <v>11331.000823772778</v>
      </c>
      <c r="G22" s="97">
        <v>12103.986150116434</v>
      </c>
      <c r="H22" s="97">
        <v>13101.744552123448</v>
      </c>
      <c r="I22" s="98">
        <v>14054.82664621514</v>
      </c>
      <c r="K22" s="70"/>
      <c r="L22" s="70"/>
      <c r="M22" s="70"/>
      <c r="N22" s="70"/>
      <c r="O22" s="70"/>
      <c r="P22" s="70"/>
    </row>
    <row r="23" spans="2:17" x14ac:dyDescent="0.3">
      <c r="B23" s="56" t="s">
        <v>26</v>
      </c>
      <c r="C23" s="99">
        <v>4359.9732159000005</v>
      </c>
      <c r="D23" s="99">
        <v>4133.79469109</v>
      </c>
      <c r="E23" s="99">
        <v>4494.3413194665327</v>
      </c>
      <c r="F23" s="99">
        <v>4943.8071472293632</v>
      </c>
      <c r="G23" s="99">
        <v>5333.4442066856127</v>
      </c>
      <c r="H23" s="99">
        <v>5783.6933847160417</v>
      </c>
      <c r="I23" s="100">
        <v>6269.7563006568389</v>
      </c>
      <c r="K23" s="70"/>
      <c r="L23" s="70"/>
      <c r="M23" s="70"/>
      <c r="N23" s="70"/>
      <c r="O23" s="70"/>
      <c r="P23" s="70"/>
    </row>
    <row r="24" spans="2:17" x14ac:dyDescent="0.3">
      <c r="B24" s="61" t="s">
        <v>27</v>
      </c>
      <c r="C24" s="99">
        <v>4426.0920999800001</v>
      </c>
      <c r="D24" s="99">
        <v>5645.15363824</v>
      </c>
      <c r="E24" s="99">
        <v>6080.2196405027335</v>
      </c>
      <c r="F24" s="99">
        <v>6387.1936765434148</v>
      </c>
      <c r="G24" s="99">
        <v>6770.5419434308214</v>
      </c>
      <c r="H24" s="99">
        <v>7318.051167407406</v>
      </c>
      <c r="I24" s="100">
        <v>7785.0703455583007</v>
      </c>
    </row>
    <row r="25" spans="2:17" x14ac:dyDescent="0.3">
      <c r="B25" s="15" t="s">
        <v>28</v>
      </c>
      <c r="C25" s="93">
        <v>10553.501685065999</v>
      </c>
      <c r="D25" s="93">
        <v>11508.263832029999</v>
      </c>
      <c r="E25" s="93">
        <v>12180</v>
      </c>
      <c r="F25" s="93">
        <v>13295</v>
      </c>
      <c r="G25" s="93">
        <v>14265</v>
      </c>
      <c r="H25" s="93">
        <v>15259</v>
      </c>
      <c r="I25" s="93">
        <v>16388</v>
      </c>
    </row>
    <row r="26" spans="2:17" x14ac:dyDescent="0.3">
      <c r="B26" s="15" t="s">
        <v>29</v>
      </c>
      <c r="C26" s="93">
        <v>8824.5265321959996</v>
      </c>
      <c r="D26" s="93">
        <v>9194.3377192900007</v>
      </c>
      <c r="E26" s="93">
        <v>9590</v>
      </c>
      <c r="F26" s="93">
        <v>10095</v>
      </c>
      <c r="G26" s="93">
        <v>10535</v>
      </c>
      <c r="H26" s="93">
        <v>10829</v>
      </c>
      <c r="I26" s="94">
        <v>11338</v>
      </c>
    </row>
    <row r="27" spans="2:17" x14ac:dyDescent="0.3">
      <c r="B27" s="15" t="s">
        <v>30</v>
      </c>
      <c r="C27" s="93">
        <v>1728.9751528699999</v>
      </c>
      <c r="D27" s="93">
        <v>2313.9261127399996</v>
      </c>
      <c r="E27" s="93">
        <v>2590</v>
      </c>
      <c r="F27" s="93">
        <v>3200</v>
      </c>
      <c r="G27" s="93">
        <v>3729.9999999999995</v>
      </c>
      <c r="H27" s="93">
        <v>4429.9999999999991</v>
      </c>
      <c r="I27" s="94">
        <v>5049.9999999999982</v>
      </c>
    </row>
    <row r="28" spans="2:17" x14ac:dyDescent="0.3">
      <c r="B28" s="15" t="s">
        <v>31</v>
      </c>
      <c r="C28" s="89">
        <v>2.500790325125523E-2</v>
      </c>
      <c r="D28" s="89">
        <v>4.5392628494904282E-2</v>
      </c>
      <c r="E28" s="89">
        <v>5.433887125132382E-2</v>
      </c>
      <c r="F28" s="89">
        <v>5.3809574401708297E-2</v>
      </c>
      <c r="G28" s="89">
        <v>5.6096020133840754E-2</v>
      </c>
      <c r="H28" s="89">
        <v>6.3751264604199553E-2</v>
      </c>
      <c r="I28" s="90">
        <v>6.5532153109826796E-2</v>
      </c>
    </row>
    <row r="29" spans="2:17" x14ac:dyDescent="0.3">
      <c r="B29" s="56" t="s">
        <v>32</v>
      </c>
      <c r="C29" s="89">
        <v>-1.501115910045942E-2</v>
      </c>
      <c r="D29" s="89">
        <v>-9.4009112435889056E-3</v>
      </c>
      <c r="E29" s="89">
        <v>-4.368234703450124E-3</v>
      </c>
      <c r="F29" s="89">
        <v>-1.3382825569212446E-2</v>
      </c>
      <c r="G29" s="89">
        <v>-1.6261155115662621E-2</v>
      </c>
      <c r="H29" s="89">
        <v>-1.5308757007654904E-2</v>
      </c>
      <c r="I29" s="90">
        <v>-1.7088362824464031E-2</v>
      </c>
    </row>
    <row r="30" spans="2:17" x14ac:dyDescent="0.3">
      <c r="B30" s="56" t="s">
        <v>33</v>
      </c>
      <c r="C30" s="89">
        <v>-4.0577822990817823E-2</v>
      </c>
      <c r="D30" s="89">
        <v>-3.9390335397411533E-2</v>
      </c>
      <c r="E30" s="89">
        <v>-2.3520225006728835E-2</v>
      </c>
      <c r="F30" s="89">
        <v>-2.5569682426683366E-2</v>
      </c>
      <c r="G30" s="89">
        <v>-2.7114731403088128E-2</v>
      </c>
      <c r="H30" s="89">
        <v>-2.5972666899486435E-2</v>
      </c>
      <c r="I30" s="90">
        <v>-2.5820612476055747E-2</v>
      </c>
    </row>
    <row r="31" spans="2:17" x14ac:dyDescent="0.3">
      <c r="B31" s="15" t="s">
        <v>34</v>
      </c>
      <c r="C31" s="89">
        <v>0.44441782629053683</v>
      </c>
      <c r="D31" s="89">
        <v>0.43989372119124737</v>
      </c>
      <c r="E31" s="89">
        <v>0.42463081308903183</v>
      </c>
      <c r="F31" s="89">
        <v>0.41343111571202479</v>
      </c>
      <c r="G31" s="89">
        <v>0.40871524251575697</v>
      </c>
      <c r="H31" s="89">
        <v>0.40215620555958692</v>
      </c>
      <c r="I31" s="90">
        <v>0.3942000276591443</v>
      </c>
      <c r="J31" s="38"/>
    </row>
    <row r="32" spans="2:17" x14ac:dyDescent="0.3">
      <c r="B32" s="15" t="s">
        <v>35</v>
      </c>
      <c r="C32" s="89">
        <v>0.3512413579038387</v>
      </c>
      <c r="D32" s="89">
        <v>0.34696538126002896</v>
      </c>
      <c r="E32" s="89">
        <v>0.33079087266083129</v>
      </c>
      <c r="F32" s="89">
        <v>0.31988436330806513</v>
      </c>
      <c r="G32" s="89">
        <v>0.31585284776915823</v>
      </c>
      <c r="H32" s="89">
        <v>0.31058999169182927</v>
      </c>
      <c r="I32" s="90">
        <v>0.3045231822948557</v>
      </c>
      <c r="J32" s="38"/>
    </row>
    <row r="33" spans="2:10" x14ac:dyDescent="0.3">
      <c r="B33" s="15" t="s">
        <v>36</v>
      </c>
      <c r="C33" s="89">
        <v>9.3176468386698102E-2</v>
      </c>
      <c r="D33" s="89">
        <v>9.2928339931218421E-2</v>
      </c>
      <c r="E33" s="89">
        <v>9.3839940428200569E-2</v>
      </c>
      <c r="F33" s="89">
        <v>9.3546752403959654E-2</v>
      </c>
      <c r="G33" s="89">
        <v>9.2862394746598756E-2</v>
      </c>
      <c r="H33" s="89">
        <v>9.1566213867757582E-2</v>
      </c>
      <c r="I33" s="90">
        <v>8.9676845364288618E-2</v>
      </c>
      <c r="J33" s="38"/>
    </row>
    <row r="34" spans="2:10" x14ac:dyDescent="0.3">
      <c r="B34" s="15" t="s">
        <v>39</v>
      </c>
      <c r="C34" s="93">
        <v>1987.2944540189146</v>
      </c>
      <c r="D34" s="97">
        <v>1970.438810285832</v>
      </c>
      <c r="E34" s="97">
        <v>2056.8200002983626</v>
      </c>
      <c r="F34" s="97">
        <v>2135.6700003098008</v>
      </c>
      <c r="G34" s="97">
        <v>2217.6500003216943</v>
      </c>
      <c r="H34" s="97">
        <v>2244.9600003256537</v>
      </c>
      <c r="I34" s="98">
        <v>2332.9500003384192</v>
      </c>
    </row>
    <row r="35" spans="2:10" x14ac:dyDescent="0.3">
      <c r="B35" s="15" t="s">
        <v>40</v>
      </c>
      <c r="C35" s="93">
        <v>14057.905555493609</v>
      </c>
      <c r="D35" s="97">
        <v>16445.839234055926</v>
      </c>
      <c r="E35" s="97">
        <v>18731.314361350738</v>
      </c>
      <c r="F35" s="97">
        <v>21366.44018649021</v>
      </c>
      <c r="G35" s="97">
        <v>24616.694037887944</v>
      </c>
      <c r="H35" s="97">
        <v>28101.729553561312</v>
      </c>
      <c r="I35" s="98">
        <v>32630.749309068979</v>
      </c>
    </row>
    <row r="36" spans="2:10" x14ac:dyDescent="0.3">
      <c r="B36" s="15" t="s">
        <v>41</v>
      </c>
      <c r="C36" s="97">
        <v>16045.200009512326</v>
      </c>
      <c r="D36" s="97">
        <v>18416.278044341758</v>
      </c>
      <c r="E36" s="97">
        <v>20788.134361649099</v>
      </c>
      <c r="F36" s="97">
        <v>23502.110186800011</v>
      </c>
      <c r="G36" s="97">
        <v>26834.344038209638</v>
      </c>
      <c r="H36" s="97">
        <v>30346.689553886965</v>
      </c>
      <c r="I36" s="98">
        <v>34963.699309407399</v>
      </c>
    </row>
    <row r="37" spans="2:10" x14ac:dyDescent="0.3">
      <c r="B37" s="15" t="s">
        <v>42</v>
      </c>
      <c r="C37" s="99">
        <v>6505.4583507774969</v>
      </c>
      <c r="D37" s="99">
        <v>8418.1478333333034</v>
      </c>
      <c r="E37" s="99">
        <v>10006.581964739742</v>
      </c>
      <c r="F37" s="99">
        <v>11471.098500358961</v>
      </c>
      <c r="G37" s="99">
        <v>13328.553793397714</v>
      </c>
      <c r="H37" s="99">
        <v>15263.290109020876</v>
      </c>
      <c r="I37" s="100">
        <v>18014.783491630424</v>
      </c>
    </row>
    <row r="38" spans="2:10" x14ac:dyDescent="0.3">
      <c r="B38" t="s">
        <v>43</v>
      </c>
      <c r="C38" s="101">
        <v>19360.489032709836</v>
      </c>
      <c r="D38" s="101">
        <v>22352.320507788001</v>
      </c>
      <c r="E38" s="101">
        <v>24831.648093305805</v>
      </c>
      <c r="F38" s="101">
        <v>28173.605465204029</v>
      </c>
      <c r="G38" s="101">
        <v>32043.58867859163</v>
      </c>
      <c r="H38" s="101">
        <v>36214.213700268927</v>
      </c>
      <c r="I38" s="101">
        <v>41500.444151552656</v>
      </c>
    </row>
    <row r="39" spans="2:10" x14ac:dyDescent="0.3">
      <c r="B39" t="s">
        <v>44</v>
      </c>
      <c r="C39" s="102">
        <v>-0.12849061474083537</v>
      </c>
      <c r="D39" s="102">
        <v>-8.682023508705336E-2</v>
      </c>
      <c r="E39" s="102">
        <v>-8.0201517441102724E-2</v>
      </c>
      <c r="F39" s="102">
        <v>-7.6246150572386692E-2</v>
      </c>
      <c r="G39" s="102">
        <v>-7.7290509559994058E-2</v>
      </c>
      <c r="H39" s="102">
        <v>-7.8259016989598723E-2</v>
      </c>
      <c r="I39" s="102">
        <v>-7.3266502924547533E-2</v>
      </c>
    </row>
    <row r="40" spans="2:10" x14ac:dyDescent="0.3">
      <c r="B40" t="s">
        <v>45</v>
      </c>
      <c r="C40" s="102">
        <v>-0.15622777516589123</v>
      </c>
      <c r="D40" s="102">
        <v>-0.11667003556385669</v>
      </c>
      <c r="E40" s="102">
        <v>-0.11032967202348996</v>
      </c>
      <c r="F40" s="102">
        <v>-0.10180875815335441</v>
      </c>
      <c r="G40" s="102">
        <v>-0.10429119596480671</v>
      </c>
      <c r="H40" s="102">
        <v>-0.10590613165307623</v>
      </c>
      <c r="I40" s="102">
        <v>-0.10051986097638131</v>
      </c>
    </row>
    <row r="41" spans="2:10" x14ac:dyDescent="0.3">
      <c r="B41" t="s">
        <v>48</v>
      </c>
      <c r="C41" s="96">
        <v>1379.4378536241775</v>
      </c>
      <c r="D41" s="96">
        <v>961.42931483666734</v>
      </c>
      <c r="E41" s="96">
        <v>1349.1292566339</v>
      </c>
      <c r="F41" s="96">
        <v>1416.6467562638754</v>
      </c>
      <c r="G41" s="96">
        <v>1431.2835854588589</v>
      </c>
      <c r="H41" s="96">
        <v>1403.7256776893469</v>
      </c>
      <c r="I41" s="96">
        <v>1450.4039825128893</v>
      </c>
    </row>
    <row r="42" spans="2:10" x14ac:dyDescent="0.3">
      <c r="B42" t="s">
        <v>46</v>
      </c>
      <c r="C42" s="96">
        <v>2756.4521310605414</v>
      </c>
      <c r="D42" s="96">
        <v>3039.0113485516908</v>
      </c>
      <c r="E42" s="96">
        <v>3427.1955909806329</v>
      </c>
      <c r="F42" s="96">
        <v>3783.9840479983027</v>
      </c>
      <c r="G42" s="96">
        <v>4168.9202610435032</v>
      </c>
      <c r="H42" s="96">
        <v>4549.6665988447112</v>
      </c>
      <c r="I42" s="96">
        <v>4897.1125971063548</v>
      </c>
    </row>
    <row r="43" spans="2:10" x14ac:dyDescent="0.3">
      <c r="B43" t="s">
        <v>47</v>
      </c>
      <c r="C43" s="96">
        <v>3.877346696709576</v>
      </c>
      <c r="D43" s="96">
        <v>3.8682960549547203</v>
      </c>
      <c r="E43" s="96">
        <v>3.957690721654898</v>
      </c>
      <c r="F43" s="96">
        <v>3.9576907216548975</v>
      </c>
      <c r="G43" s="96">
        <v>3.9576907216548984</v>
      </c>
      <c r="H43" s="96">
        <v>3.957690721654898</v>
      </c>
      <c r="I43" s="96">
        <v>3.9576907216548975</v>
      </c>
    </row>
  </sheetData>
  <sheetProtection algorithmName="SHA-512" hashValue="n6iOWG8LZVnRjWMyk4s5bGwBmDsshrl3auSdvwTtzNN5EiEvqw0ta5j6DYswbbzyl+OppmNAU04B/bN1/Gwjvw==" saltValue="Ey9IL38m5SSMq/8rMO6YzQ==" spinCount="100000" sheet="1" objects="1" scenarios="1" formatCells="0" formatColumns="0" formatRows="0" insertColumns="0" insertRows="0" insertHyperlinks="0" deleteColumns="0" deleteRows="0" sort="0" autoFilter="0" pivotTables="0"/>
  <conditionalFormatting sqref="B4:B23 B25:B37">
    <cfRule type="expression" dxfId="27" priority="19">
      <formula>MOD(ROW(),2)=0</formula>
    </cfRule>
  </conditionalFormatting>
  <conditionalFormatting sqref="B24">
    <cfRule type="expression" dxfId="25" priority="5">
      <formula>MOD(ROW(),2)=0</formula>
    </cfRule>
  </conditionalFormatting>
  <conditionalFormatting sqref="C18:I23 C12:C17 C25:I37 C4:I11">
    <cfRule type="expression" dxfId="10" priority="4">
      <formula>MOD(ROW(),2)=0</formula>
    </cfRule>
  </conditionalFormatting>
  <conditionalFormatting sqref="D12:I16">
    <cfRule type="expression" dxfId="9" priority="3">
      <formula>MOD(ROW(),2)=0</formula>
    </cfRule>
  </conditionalFormatting>
  <conditionalFormatting sqref="C24">
    <cfRule type="expression" dxfId="8" priority="2">
      <formula>MOD(ROW(),2)=0</formula>
    </cfRule>
  </conditionalFormatting>
  <conditionalFormatting sqref="D24:I24">
    <cfRule type="expression" dxfId="7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opLeftCell="A7" workbookViewId="0">
      <selection activeCell="E34" sqref="E3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2022</v>
      </c>
      <c r="D3">
        <f ca="1">MATCH(C3,lstYears,0)+1</f>
        <v>8</v>
      </c>
    </row>
    <row r="4" spans="1:9" ht="19.5" customHeight="1" x14ac:dyDescent="0.3">
      <c r="B4" t="s">
        <v>3</v>
      </c>
      <c r="C4" s="2">
        <f>C3-1</f>
        <v>2021</v>
      </c>
      <c r="D4">
        <f ca="1">MATCH(C4,lstYears,0)+1</f>
        <v>7</v>
      </c>
    </row>
    <row r="5" spans="1:9" ht="19.5" customHeight="1" x14ac:dyDescent="0.3"/>
    <row r="6" spans="1:9" ht="19.5" customHeight="1" thickBot="1" x14ac:dyDescent="0.35">
      <c r="B6" t="s">
        <v>1</v>
      </c>
      <c r="C6" s="1">
        <f ca="1">MATCH(C7,lstYears,0)+1</f>
        <v>4</v>
      </c>
      <c r="D6" s="1">
        <f ca="1">MATCH(D7,lstYears,0)+1</f>
        <v>5</v>
      </c>
      <c r="E6" s="1">
        <f ca="1">MATCH(E7,lstYears,0)+1</f>
        <v>6</v>
      </c>
      <c r="F6" s="1">
        <f ca="1">MATCH(F7,lstYears,0)+1</f>
        <v>7</v>
      </c>
      <c r="G6" s="1">
        <f ca="1">MATCH(G7,lstYears,0)+1</f>
        <v>8</v>
      </c>
      <c r="I6">
        <f ca="1">COUNT(C6:G6)</f>
        <v>5</v>
      </c>
    </row>
    <row r="7" spans="1:9" ht="19.5" thickBot="1" x14ac:dyDescent="0.35">
      <c r="B7" s="7" t="s">
        <v>4</v>
      </c>
      <c r="C7" s="12">
        <f>D7-1</f>
        <v>2018</v>
      </c>
      <c r="D7" s="12">
        <f>E7-1</f>
        <v>2019</v>
      </c>
      <c r="E7" s="12">
        <f>F7-1</f>
        <v>2020</v>
      </c>
      <c r="F7" s="12">
        <f>G7-1</f>
        <v>2021</v>
      </c>
      <c r="G7" s="12">
        <f>C3</f>
        <v>2022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Real GDP</v>
      </c>
      <c r="C8" s="38">
        <f ca="1">IFERROR(INDEX('Macro Data Input'!$B$4:$I$50,$A8,C$6),NA())</f>
        <v>5.1578632234786648E-2</v>
      </c>
      <c r="D8" s="38">
        <f ca="1">IFERROR(INDEX('Macro Data Input'!$B$4:$I$50,$A8,D$6),NA())</f>
        <v>5.520140691373987E-2</v>
      </c>
      <c r="E8" s="38">
        <f ca="1">IFERROR(INDEX('Macro Data Input'!$B$4:$I$50,$A8,E$6),NA())</f>
        <v>5.6969430032019375E-2</v>
      </c>
      <c r="F8" s="38">
        <f ca="1">IFERROR(INDEX('Macro Data Input'!$B$4:$I$50,$A8,F$6),NA())</f>
        <v>5.8757103844406133E-2</v>
      </c>
      <c r="G8" s="38">
        <f ca="1">IFERROR(INDEX('Macro Data Input'!$B$4:$I$50,$A8,G$6),NA())</f>
        <v>6.0555675554095245E-2</v>
      </c>
      <c r="H8" s="3">
        <f ca="1">IFERROR(G8-F8,"")</f>
        <v>1.7985717096891118E-3</v>
      </c>
    </row>
    <row r="9" spans="1:9" ht="19.5" customHeight="1" x14ac:dyDescent="0.3">
      <c r="A9">
        <f>MATCH(B9,'Macro Data Input'!$B$4:$B$47,0)</f>
        <v>3</v>
      </c>
      <c r="B9" t="str">
        <f>B17</f>
        <v>GDP Deflator</v>
      </c>
      <c r="C9" s="38">
        <f ca="1">IFERROR(INDEX('Macro Data Input'!$B$4:$I$50,$A9,C$6),NA())</f>
        <v>3.9216742455568943E-2</v>
      </c>
      <c r="D9" s="38">
        <f ca="1">IFERROR(INDEX('Macro Data Input'!$B$4:$I$50,$A9,D$6),NA())</f>
        <v>3.8398395080472492E-2</v>
      </c>
      <c r="E9" s="38">
        <f ca="1">IFERROR(INDEX('Macro Data Input'!$B$4:$I$50,$A9,E$6),NA())</f>
        <v>3.3893590071590873E-2</v>
      </c>
      <c r="F9" s="38">
        <f ca="1">IFERROR(INDEX('Macro Data Input'!$B$4:$I$50,$A9,F$6),NA())</f>
        <v>3.2370092971507614E-2</v>
      </c>
      <c r="G9" s="38">
        <f ca="1">IFERROR(INDEX('Macro Data Input'!$B$4:$I$50,$A9,G$6),NA())</f>
        <v>3.2618857015627389E-2</v>
      </c>
      <c r="H9" s="3">
        <f ca="1">IFERROR(G9-F9,"")</f>
        <v>2.4876404411977582E-4</v>
      </c>
    </row>
    <row r="10" spans="1:9" ht="19.5" customHeight="1" x14ac:dyDescent="0.3">
      <c r="A10">
        <f>MATCH(B10,'Macro Data Input'!$B$4:$B$47,0)</f>
        <v>27</v>
      </c>
      <c r="B10" t="str">
        <f>B41</f>
        <v>Overall fiscal balance (% of GDP)</v>
      </c>
      <c r="C10" s="38">
        <f ca="1">IFERROR(INDEX('Macro Data Input'!$B$4:$I$50,$A10,C$6),NA())</f>
        <v>-2.3520225006728835E-2</v>
      </c>
      <c r="D10" s="38">
        <f ca="1">IFERROR(INDEX('Macro Data Input'!$B$4:$I$50,$A10,D$6),NA())</f>
        <v>-2.5569682426683366E-2</v>
      </c>
      <c r="E10" s="38">
        <f ca="1">IFERROR(INDEX('Macro Data Input'!$B$4:$I$50,$A10,E$6),NA())</f>
        <v>-2.7114731403088128E-2</v>
      </c>
      <c r="F10" s="38">
        <f ca="1">IFERROR(INDEX('Macro Data Input'!$B$4:$I$50,$A10,F$6),NA())</f>
        <v>-2.5972666899486435E-2</v>
      </c>
      <c r="G10" s="38">
        <f ca="1">IFERROR(INDEX('Macro Data Input'!$B$4:$I$50,$A10,G$6),NA())</f>
        <v>-2.5820612476055747E-2</v>
      </c>
      <c r="H10" s="3">
        <f ca="1">IFERROR(G10-F10,"")</f>
        <v>1.5205442343068851E-4</v>
      </c>
    </row>
    <row r="11" spans="1:9" ht="19.5" customHeight="1" x14ac:dyDescent="0.3">
      <c r="A11">
        <f>MATCH(B11,'Macro Data Input'!$B$4:$B$47,0)</f>
        <v>36</v>
      </c>
      <c r="B11" t="str">
        <f>B50</f>
        <v>Current account balance (as a % of GDP)</v>
      </c>
      <c r="C11" s="38">
        <f ca="1">IFERROR(INDEX('Macro Data Input'!$B$4:$I$50,$A11,C$6),NA())</f>
        <v>-8.0201517441102724E-2</v>
      </c>
      <c r="D11" s="38">
        <f ca="1">IFERROR(INDEX('Macro Data Input'!$B$4:$I$50,$A11,D$6),NA())</f>
        <v>-7.6246150572386692E-2</v>
      </c>
      <c r="E11" s="38">
        <f ca="1">IFERROR(INDEX('Macro Data Input'!$B$4:$I$50,$A11,E$6),NA())</f>
        <v>-7.7290509559994058E-2</v>
      </c>
      <c r="F11" s="38">
        <f ca="1">IFERROR(INDEX('Macro Data Input'!$B$4:$I$50,$A11,F$6),NA())</f>
        <v>-7.8259016989598723E-2</v>
      </c>
      <c r="G11" s="38">
        <f ca="1">IFERROR(INDEX('Macro Data Input'!$B$4:$I$50,$A11,G$6),NA())</f>
        <v>-7.3266502924547533E-2</v>
      </c>
      <c r="H11" s="3">
        <f ca="1">IFERROR(G11-F11,"")</f>
        <v>4.9925140650511901E-3</v>
      </c>
    </row>
    <row r="12" spans="1:9" ht="19.5" customHeight="1" x14ac:dyDescent="0.3">
      <c r="A12">
        <f>MATCH(B12,'Macro Data Input'!$B$4:$B$47,0)</f>
        <v>7</v>
      </c>
      <c r="B12" t="str">
        <f>B21</f>
        <v>GDP per capita, USD</v>
      </c>
      <c r="C12" s="53">
        <f ca="1">IFERROR(INDEX('Macro Data Input'!$B$4:$I$50,$A12,C$6),NA())</f>
        <v>4544.7710213970695</v>
      </c>
      <c r="D12" s="53">
        <f ca="1">IFERROR(INDEX('Macro Data Input'!$B$4:$I$50,$A12,D$6),NA())</f>
        <v>5036.1532353557104</v>
      </c>
      <c r="E12" s="53">
        <f ca="1">IFERROR(INDEX('Macro Data Input'!$B$4:$I$50,$A12,E$6),NA())</f>
        <v>5498.00011170997</v>
      </c>
      <c r="F12" s="53">
        <f ca="1">IFERROR(INDEX('Macro Data Input'!$B$4:$I$50,$A12,F$6),NA())</f>
        <v>5619.6583469946027</v>
      </c>
      <c r="G12" s="53">
        <f ca="1">IFERROR(INDEX('Macro Data Input'!$B$4:$I$50,$A12,G$6),NA())</f>
        <v>6461.9163838821923</v>
      </c>
      <c r="H12" s="3">
        <f t="shared" ref="H12" ca="1" si="0">IFERROR(G12/F12-1,"")</f>
        <v>0.14987708947431466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Real GDP</v>
      </c>
      <c r="C15">
        <f ca="1">IF(B15="",NA(),IFERROR(INDEX('Macro Data Input'!$B$4:$I$41,$A15,C$6),NA()))</f>
        <v>5.1578632234786648E-2</v>
      </c>
      <c r="D15">
        <f ca="1">IF(B15="",NA(),IFERROR(INDEX('Macro Data Input'!$B$4:$I$41,$A15,D$6),NA()))</f>
        <v>5.520140691373987E-2</v>
      </c>
      <c r="E15">
        <f ca="1">IF(B15="",NA(),IFERROR(INDEX('Macro Data Input'!$B$4:$I$41,$A15,E$6),NA()))</f>
        <v>5.6969430032019375E-2</v>
      </c>
      <c r="F15">
        <f ca="1">IF(B15="",NA(),IFERROR(INDEX('Macro Data Input'!$B$4:$I$41,$A15,F$6),NA()))</f>
        <v>5.8757103844406133E-2</v>
      </c>
      <c r="G15">
        <f ca="1">IF(B15="",NA(),IFERROR(INDEX('Macro Data Input'!$B$4:$I$41,$A15,G$6),NA()))</f>
        <v>6.0555675554095245E-2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CPI inflation</v>
      </c>
      <c r="C16">
        <f ca="1">IF(B16="",NA(),IFERROR(INDEX('Macro Data Input'!$B$4:$I$41,$A16,C$6),NA()))</f>
        <v>3.0659652823762151E-2</v>
      </c>
      <c r="D16">
        <f ca="1">IF(B16="",NA(),IFERROR(INDEX('Macro Data Input'!$B$4:$I$41,$A16,D$6),NA()))</f>
        <v>3.1905585318725116E-2</v>
      </c>
      <c r="E16">
        <f ca="1">IF(B16="",NA(),IFERROR(INDEX('Macro Data Input'!$B$4:$I$41,$A16,E$6),NA()))</f>
        <v>3.3033042341865659E-2</v>
      </c>
      <c r="F16">
        <f ca="1">IF(B16="",NA(),IFERROR(INDEX('Macro Data Input'!$B$4:$I$41,$A16,F$6),NA()))</f>
        <v>3.2018071526218828E-2</v>
      </c>
      <c r="G16">
        <f ca="1">IF(B16="",NA(),IFERROR(INDEX('Macro Data Input'!$B$4:$I$41,$A16,G$6),NA()))</f>
        <v>3.2203893688775853E-2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GDP Deflator</v>
      </c>
      <c r="C17">
        <f ca="1">IF(B17="",NA(),IFERROR(INDEX('Macro Data Input'!$B$4:$I$41,$A17,C$6),NA()))</f>
        <v>3.9216742455568943E-2</v>
      </c>
      <c r="D17">
        <f ca="1">IF(B17="",NA(),IFERROR(INDEX('Macro Data Input'!$B$4:$I$41,$A17,D$6),NA()))</f>
        <v>3.8398395080472492E-2</v>
      </c>
      <c r="E17">
        <f ca="1">IF(B17="",NA(),IFERROR(INDEX('Macro Data Input'!$B$4:$I$41,$A17,E$6),NA()))</f>
        <v>3.3893590071590873E-2</v>
      </c>
      <c r="F17">
        <f ca="1">IF(B17="",NA(),IFERROR(INDEX('Macro Data Input'!$B$4:$I$41,$A17,F$6),NA()))</f>
        <v>3.2370092971507614E-2</v>
      </c>
      <c r="G17">
        <f ca="1">IF(B17="",NA(),IFERROR(INDEX('Macro Data Input'!$B$4:$I$41,$A17,G$6),NA()))</f>
        <v>3.2618857015627389E-2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Nominal GDP, mln GEL</v>
      </c>
      <c r="C18">
        <f ca="1">IF(B18="",NA(),IFERROR(INDEX('Macro Data Input'!$B$4:$I$41,$A18,C$6),NA()))</f>
        <v>41562.259973770422</v>
      </c>
      <c r="D18">
        <f ca="1">IF(B18="",NA(),IFERROR(INDEX('Macro Data Input'!$B$4:$I$41,$A18,D$6),NA()))</f>
        <v>45540.86476036418</v>
      </c>
      <c r="E18">
        <f ca="1">IF(B18="",NA(),IFERROR(INDEX('Macro Data Input'!$B$4:$I$41,$A18,E$6),NA()))</f>
        <v>49753.186019028682</v>
      </c>
      <c r="F18">
        <f ca="1">IF(B18="",NA(),IFERROR(INDEX('Macro Data Input'!$B$4:$I$41,$A18,F$6),NA()))</f>
        <v>54389.056723395159</v>
      </c>
      <c r="G18">
        <f ca="1">IF(B18="",NA(),IFERROR(INDEX('Macro Data Input'!$B$4:$I$41,$A18,G$6),NA()))</f>
        <v>59549.373958314893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Nominal GDP, mln USD</v>
      </c>
      <c r="C19">
        <f ca="1">IF(B19="",NA(),IFERROR(INDEX('Macro Data Input'!$B$4:$I$41,$A19,C$6),NA()))</f>
        <v>16898.367611758586</v>
      </c>
      <c r="D19">
        <f ca="1">IF(B19="",NA(),IFERROR(INDEX('Macro Data Input'!$B$4:$I$41,$A19,D$6),NA()))</f>
        <v>18725.424959699601</v>
      </c>
      <c r="E19">
        <f ca="1">IF(B19="",NA(),IFERROR(INDEX('Macro Data Input'!$B$4:$I$41,$A19,E$6),NA()))</f>
        <v>20442.664015360009</v>
      </c>
      <c r="F19">
        <f ca="1">IF(B19="",NA(),IFERROR(INDEX('Macro Data Input'!$B$4:$I$41,$A19,F$6),NA()))</f>
        <v>22184.085437182202</v>
      </c>
      <c r="G19">
        <f ca="1">IF(B19="",NA(),IFERROR(INDEX('Macro Data Input'!$B$4:$I$41,$A19,G$6),NA()))</f>
        <v>24026.69749855077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GDP per capita</v>
      </c>
      <c r="C20">
        <f ca="1">IF(B20="",NA(),IFERROR(INDEX('Macro Data Input'!$B$4:$I$41,$A20,C$6),NA()))</f>
        <v>11178.059268939385</v>
      </c>
      <c r="D20">
        <f ca="1">IF(B20="",NA(),IFERROR(INDEX('Macro Data Input'!$B$4:$I$41,$A20,D$6),NA()))</f>
        <v>12248.094443645901</v>
      </c>
      <c r="E20">
        <f ca="1">IF(B20="",NA(),IFERROR(INDEX('Macro Data Input'!$B$4:$I$41,$A20,E$6),NA()))</f>
        <v>13380.98704185592</v>
      </c>
      <c r="F20">
        <f ca="1">IF(B20="",NA(),IFERROR(INDEX('Macro Data Input'!$B$4:$I$41,$A20,F$6),NA()))</f>
        <v>14627.792136892895</v>
      </c>
      <c r="G20">
        <f ca="1">IF(B20="",NA(),IFERROR(INDEX('Macro Data Input'!$B$4:$I$41,$A20,G$6),NA()))</f>
        <v>16015.64573135251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GDP per capita, USD</v>
      </c>
      <c r="C21">
        <f ca="1">IF(B21="",NA(),IFERROR(INDEX('Macro Data Input'!$B$4:$I$41,$A21,C$6),NA()))</f>
        <v>4544.7710213970695</v>
      </c>
      <c r="D21">
        <f ca="1">IF(B21="",NA(),IFERROR(INDEX('Macro Data Input'!$B$4:$I$41,$A21,D$6),NA()))</f>
        <v>5036.1532353557104</v>
      </c>
      <c r="E21">
        <f ca="1">IF(B21="",NA(),IFERROR(INDEX('Macro Data Input'!$B$4:$I$41,$A21,E$6),NA()))</f>
        <v>5498.00011170997</v>
      </c>
      <c r="F21">
        <f ca="1">IF(B21="",NA(),IFERROR(INDEX('Macro Data Input'!$B$4:$I$41,$A21,F$6),NA()))</f>
        <v>5619.6583469946027</v>
      </c>
      <c r="G21">
        <f ca="1">IF(B21="",NA(),IFERROR(INDEX('Macro Data Input'!$B$4:$I$41,$A21,G$6),NA()))</f>
        <v>6461.9163838821923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Absorption</v>
      </c>
      <c r="C22">
        <f ca="1">IF(B22="",NA(),IFERROR(INDEX('Macro Data Input'!$B$4:$I$41,$A22,C$6),NA()))</f>
        <v>46176.076927444927</v>
      </c>
      <c r="D22">
        <f ca="1">IF(B22="",NA(),IFERROR(INDEX('Macro Data Input'!$B$4:$I$41,$A22,D$6),NA()))</f>
        <v>50200.361057944341</v>
      </c>
      <c r="E22">
        <f ca="1">IF(B22="",NA(),IFERROR(INDEX('Macro Data Input'!$B$4:$I$41,$A22,E$6),NA()))</f>
        <v>54971.700774678597</v>
      </c>
      <c r="F22">
        <f ca="1">IF(B22="",NA(),IFERROR(INDEX('Macro Data Input'!$B$4:$I$41,$A22,F$6),NA()))</f>
        <v>60186.105859803538</v>
      </c>
      <c r="G22">
        <f ca="1">IF(B22="",NA(),IFERROR(INDEX('Macro Data Input'!$B$4:$I$41,$A22,G$6),NA()))</f>
        <v>65579.542583221322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Consumption</v>
      </c>
      <c r="C23">
        <f ca="1">IF(B23="",NA(),IFERROR(INDEX('Macro Data Input'!$B$4:$I$41,$A23,C$6),NA()))</f>
        <v>32640.249820460467</v>
      </c>
      <c r="D23">
        <f ca="1">IF(B23="",NA(),IFERROR(INDEX('Macro Data Input'!$B$4:$I$41,$A23,D$6),NA()))</f>
        <v>34832.869264499685</v>
      </c>
      <c r="E23">
        <f ca="1">IF(B23="",NA(),IFERROR(INDEX('Macro Data Input'!$B$4:$I$41,$A23,E$6),NA()))</f>
        <v>37613.724943493806</v>
      </c>
      <c r="F23">
        <f ca="1">IF(B23="",NA(),IFERROR(INDEX('Macro Data Input'!$B$4:$I$41,$A23,F$6),NA()))</f>
        <v>40430.736103002331</v>
      </c>
      <c r="G23">
        <f ca="1">IF(B23="",NA(),IFERROR(INDEX('Macro Data Input'!$B$4:$I$41,$A23,G$6),NA()))</f>
        <v>43218.042901362278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Private</v>
      </c>
      <c r="C24">
        <f ca="1">IF(B24="",NA(),IFERROR(INDEX('Macro Data Input'!$B$4:$I$41,$A24,C$6),NA()))</f>
        <v>29425.249820460467</v>
      </c>
      <c r="D24">
        <f ca="1">IF(B24="",NA(),IFERROR(INDEX('Macro Data Input'!$B$4:$I$41,$A24,D$6),NA()))</f>
        <v>31522.869264499681</v>
      </c>
      <c r="E24">
        <f ca="1">IF(B24="",NA(),IFERROR(INDEX('Macro Data Input'!$B$4:$I$41,$A24,E$6),NA()))</f>
        <v>34204.678386040061</v>
      </c>
      <c r="F24">
        <f ca="1">IF(B24="",NA(),IFERROR(INDEX('Macro Data Input'!$B$4:$I$41,$A24,F$6),NA()))</f>
        <v>36915.736103002331</v>
      </c>
      <c r="G24">
        <f ca="1">IF(B24="",NA(),IFERROR(INDEX('Macro Data Input'!$B$4:$I$41,$A24,G$6),NA()))</f>
        <v>39543.042901362278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Government</v>
      </c>
      <c r="C25">
        <f ca="1">IF(B25="",NA(),IFERROR(INDEX('Macro Data Input'!$B$4:$I$41,$A25,C$6),NA()))</f>
        <v>3215</v>
      </c>
      <c r="D25">
        <f ca="1">IF(B25="",NA(),IFERROR(INDEX('Macro Data Input'!$B$4:$I$41,$A25,D$6),NA()))</f>
        <v>3310</v>
      </c>
      <c r="E25">
        <f ca="1">IF(B25="",NA(),IFERROR(INDEX('Macro Data Input'!$B$4:$I$41,$A25,E$6),NA()))</f>
        <v>3409.046557453742</v>
      </c>
      <c r="F25">
        <f ca="1">IF(B25="",NA(),IFERROR(INDEX('Macro Data Input'!$B$4:$I$41,$A25,F$6),NA()))</f>
        <v>3515</v>
      </c>
      <c r="G25">
        <f ca="1">IF(B25="",NA(),IFERROR(INDEX('Macro Data Input'!$B$4:$I$41,$A25,G$6),NA()))</f>
        <v>3675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Investment</v>
      </c>
      <c r="C26">
        <f ca="1">IF(B26="",NA(),IFERROR(INDEX('Macro Data Input'!$B$4:$I$41,$A26,C$6),NA()))</f>
        <v>13535.827106984456</v>
      </c>
      <c r="D26">
        <f ca="1">IF(B26="",NA(),IFERROR(INDEX('Macro Data Input'!$B$4:$I$41,$A26,D$6),NA()))</f>
        <v>15367.491793444657</v>
      </c>
      <c r="E26">
        <f ca="1">IF(B26="",NA(),IFERROR(INDEX('Macro Data Input'!$B$4:$I$41,$A26,E$6),NA()))</f>
        <v>17357.975831184791</v>
      </c>
      <c r="F26">
        <f ca="1">IF(B26="",NA(),IFERROR(INDEX('Macro Data Input'!$B$4:$I$41,$A26,F$6),NA()))</f>
        <v>19755.369756801207</v>
      </c>
      <c r="G26">
        <f ca="1">IF(B26="",NA(),IFERROR(INDEX('Macro Data Input'!$B$4:$I$41,$A26,G$6),NA()))</f>
        <v>22361.499681859048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Private</v>
      </c>
      <c r="C27">
        <f ca="1">IF(B27="",NA(),IFERROR(INDEX('Macro Data Input'!$B$4:$I$41,$A27,C$6),NA()))</f>
        <v>10945.827106984454</v>
      </c>
      <c r="D27">
        <f ca="1">IF(B27="",NA(),IFERROR(INDEX('Macro Data Input'!$B$4:$I$41,$A27,D$6),NA()))</f>
        <v>12167.491793444657</v>
      </c>
      <c r="E27">
        <f ca="1">IF(B27="",NA(),IFERROR(INDEX('Macro Data Input'!$B$4:$I$41,$A27,E$6),NA()))</f>
        <v>13627.975831184793</v>
      </c>
      <c r="F27">
        <f ca="1">IF(B27="",NA(),IFERROR(INDEX('Macro Data Input'!$B$4:$I$41,$A27,F$6),NA()))</f>
        <v>15325.369756801207</v>
      </c>
      <c r="G27">
        <f ca="1">IF(B27="",NA(),IFERROR(INDEX('Macro Data Input'!$B$4:$I$41,$A27,G$6),NA()))</f>
        <v>17311.499681859048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Government</v>
      </c>
      <c r="C28">
        <f ca="1">IF(B28="",NA(),IFERROR(INDEX('Macro Data Input'!$B$4:$I$41,$A28,C$6),NA()))</f>
        <v>2590</v>
      </c>
      <c r="D28">
        <f ca="1">IF(B28="",NA(),IFERROR(INDEX('Macro Data Input'!$B$4:$I$41,$A28,D$6),NA()))</f>
        <v>3200</v>
      </c>
      <c r="E28">
        <f ca="1">IF(B28="",NA(),IFERROR(INDEX('Macro Data Input'!$B$4:$I$41,$A28,E$6),NA()))</f>
        <v>3730</v>
      </c>
      <c r="F28">
        <f ca="1">IF(B28="",NA(),IFERROR(INDEX('Macro Data Input'!$B$4:$I$41,$A28,F$6),NA()))</f>
        <v>4429.9999999999991</v>
      </c>
      <c r="G28">
        <f ca="1">IF(B28="",NA(),IFERROR(INDEX('Macro Data Input'!$B$4:$I$41,$A28,G$6),NA()))</f>
        <v>5049.9999999999982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Gross national saving</v>
      </c>
      <c r="C29">
        <f ca="1">IF(B29="",NA(),IFERROR(INDEX('Macro Data Input'!$B$4:$I$41,$A29,C$6),NA()))</f>
        <v>10617.353501847228</v>
      </c>
      <c r="D29">
        <f ca="1">IF(B29="",NA(),IFERROR(INDEX('Macro Data Input'!$B$4:$I$41,$A29,D$6),NA()))</f>
        <v>12416.338466462068</v>
      </c>
      <c r="E29">
        <f ca="1">IF(B29="",NA(),IFERROR(INDEX('Macro Data Input'!$B$4:$I$41,$A29,E$6),NA()))</f>
        <v>13902.126470985429</v>
      </c>
      <c r="F29">
        <f ca="1">IF(B29="",NA(),IFERROR(INDEX('Macro Data Input'!$B$4:$I$41,$A29,F$6),NA()))</f>
        <v>15690.732652271116</v>
      </c>
      <c r="G29">
        <f ca="1">IF(B29="",NA(),IFERROR(INDEX('Macro Data Input'!$B$4:$I$41,$A29,G$6),NA()))</f>
        <v>17976.04047341214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Government</v>
      </c>
      <c r="C30">
        <f ca="1">IF(B30="",NA(),IFERROR(INDEX('Macro Data Input'!$B$4:$I$41,$A30,C$6),NA()))</f>
        <v>2258.44629362876</v>
      </c>
      <c r="D30">
        <f ca="1">IF(B30="",NA(),IFERROR(INDEX('Macro Data Input'!$B$4:$I$41,$A30,D$6),NA()))</f>
        <v>2450.5345506409521</v>
      </c>
      <c r="E30">
        <f ca="1">IF(B30="",NA(),IFERROR(INDEX('Macro Data Input'!$B$4:$I$41,$A30,E$6),NA()))</f>
        <v>2790.9557246461573</v>
      </c>
      <c r="F30">
        <f ca="1">IF(B30="",NA(),IFERROR(INDEX('Macro Data Input'!$B$4:$I$41,$A30,F$6),NA()))</f>
        <v>3467.3711467459834</v>
      </c>
      <c r="G30">
        <f ca="1">IF(B30="",NA(),IFERROR(INDEX('Macro Data Input'!$B$4:$I$41,$A30,G$6),NA()))</f>
        <v>3902.3986918306236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private</v>
      </c>
      <c r="C31">
        <f ca="1">IF(B31="",NA(),IFERROR(INDEX('Macro Data Input'!$B$4:$I$41,$A31,C$6),NA()))</f>
        <v>8358.9072082184684</v>
      </c>
      <c r="D31">
        <f ca="1">IF(B31="",NA(),IFERROR(INDEX('Macro Data Input'!$B$4:$I$41,$A31,D$6),NA()))</f>
        <v>9965.8039158211159</v>
      </c>
      <c r="E31">
        <f ca="1">IF(B31="",NA(),IFERROR(INDEX('Macro Data Input'!$B$4:$I$41,$A31,E$6),NA()))</f>
        <v>11111.170746339272</v>
      </c>
      <c r="F31">
        <f ca="1">IF(B31="",NA(),IFERROR(INDEX('Macro Data Input'!$B$4:$I$41,$A31,F$6),NA()))</f>
        <v>12223.361505525132</v>
      </c>
      <c r="G31">
        <f ca="1">IF(B31="",NA(),IFERROR(INDEX('Macro Data Input'!$B$4:$I$41,$A31,G$6),NA()))</f>
        <v>14073.641781581517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Budget revenues and grants</v>
      </c>
      <c r="C32">
        <f ca="1">IF(B32="",NA(),IFERROR(INDEX('Macro Data Input'!$B$4:$I$41,$A32,C$6),NA()))</f>
        <v>11848.44629362876</v>
      </c>
      <c r="D32">
        <f ca="1">IF(B32="",NA(),IFERROR(INDEX('Macro Data Input'!$B$4:$I$41,$A32,D$6),NA()))</f>
        <v>12545.534550640952</v>
      </c>
      <c r="E32">
        <f ca="1">IF(B32="",NA(),IFERROR(INDEX('Macro Data Input'!$B$4:$I$41,$A32,E$6),NA()))</f>
        <v>13325.955724646157</v>
      </c>
      <c r="F32">
        <f ca="1">IF(B32="",NA(),IFERROR(INDEX('Macro Data Input'!$B$4:$I$41,$A32,F$6),NA()))</f>
        <v>14296.371146745983</v>
      </c>
      <c r="G32">
        <f ca="1">IF(B32="",NA(),IFERROR(INDEX('Macro Data Input'!$B$4:$I$41,$A32,G$6),NA()))</f>
        <v>15240.398691830624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Tax revenue</v>
      </c>
      <c r="C33">
        <f ca="1">IF(B33="",NA(),IFERROR(INDEX('Macro Data Input'!$B$4:$I$41,$A33,C$6),NA()))</f>
        <v>10574.560959969265</v>
      </c>
      <c r="D33">
        <f ca="1">IF(B33="",NA(),IFERROR(INDEX('Macro Data Input'!$B$4:$I$41,$A33,D$6),NA()))</f>
        <v>11331.000823772778</v>
      </c>
      <c r="E33">
        <f ca="1">IF(B33="",NA(),IFERROR(INDEX('Macro Data Input'!$B$4:$I$41,$A33,E$6),NA()))</f>
        <v>12103.986150116434</v>
      </c>
      <c r="F33">
        <f ca="1">IF(B33="",NA(),IFERROR(INDEX('Macro Data Input'!$B$4:$I$41,$A33,F$6),NA()))</f>
        <v>13101.744552123448</v>
      </c>
      <c r="G33">
        <f ca="1">IF(B33="",NA(),IFERROR(INDEX('Macro Data Input'!$B$4:$I$41,$A33,G$6),NA()))</f>
        <v>14054.82664621514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Direct revenues</v>
      </c>
      <c r="C34">
        <f ca="1">IF(B34="",NA(),IFERROR(INDEX('Macro Data Input'!$B$4:$I$41,$A34,C$6),NA()))</f>
        <v>4494.3413194665327</v>
      </c>
      <c r="D34">
        <f ca="1">IF(B34="",NA(),IFERROR(INDEX('Macro Data Input'!$B$4:$I$41,$A34,D$6),NA()))</f>
        <v>4943.8071472293632</v>
      </c>
      <c r="E34">
        <f ca="1">IF(B34="",NA(),IFERROR(INDEX('Macro Data Input'!$B$4:$I$41,$A34,E$6),NA()))</f>
        <v>5333.4442066856127</v>
      </c>
      <c r="F34">
        <f ca="1">IF(B34="",NA(),IFERROR(INDEX('Macro Data Input'!$B$4:$I$41,$A34,F$6),NA()))</f>
        <v>5783.6933847160417</v>
      </c>
      <c r="G34">
        <f ca="1">IF(B34="",NA(),IFERROR(INDEX('Macro Data Input'!$B$4:$I$43,$A34,G$6),NA()))</f>
        <v>6269.7563006568389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Indirect Revenues</v>
      </c>
      <c r="C35">
        <f ca="1">IF(B35="",NA(),IFERROR(INDEX('Macro Data Input'!$B$4:$I$41,$A35,C$6),NA()))</f>
        <v>6080.2196405027335</v>
      </c>
      <c r="D35">
        <f ca="1">IF(B35="",NA(),IFERROR(INDEX('Macro Data Input'!$B$4:$I$41,$A35,D$6),NA()))</f>
        <v>6387.1936765434148</v>
      </c>
      <c r="E35">
        <f ca="1">IF(B35="",NA(),IFERROR(INDEX('Macro Data Input'!$B$4:$I$41,$A35,E$6),NA()))</f>
        <v>6770.5419434308214</v>
      </c>
      <c r="F35">
        <f ca="1">IF(B35="",NA(),IFERROR(INDEX('Macro Data Input'!$B$4:$I$41,$A35,F$6),NA()))</f>
        <v>7318.051167407406</v>
      </c>
      <c r="G35">
        <f ca="1">IF(B35="",NA(),IFERROR(INDEX('Macro Data Input'!$B$4:$I$41,$A35,G$6),NA()))</f>
        <v>7785.0703455583007</v>
      </c>
    </row>
    <row r="36" spans="1:7" x14ac:dyDescent="0.3">
      <c r="A36">
        <f>ROWS($B$15:B36)</f>
        <v>22</v>
      </c>
      <c r="B36" t="str">
        <f>IF('Macro Data Input'!B25=0,"",'Macro Data Input'!B25)</f>
        <v>Budget expenses and net acqusition of nonfinincial assets</v>
      </c>
      <c r="C36">
        <f ca="1">IF(B36="",NA(),IFERROR(INDEX('Macro Data Input'!$B$4:$I$41,$A36,C$6),NA()))</f>
        <v>12180</v>
      </c>
      <c r="D36">
        <f ca="1">IF(B36="",NA(),IFERROR(INDEX('Macro Data Input'!$B$4:$I$41,$A36,D$6),NA()))</f>
        <v>13295</v>
      </c>
      <c r="E36">
        <f ca="1">IF(B36="",NA(),IFERROR(INDEX('Macro Data Input'!$B$4:$I$41,$A36,E$6),NA()))</f>
        <v>14265</v>
      </c>
      <c r="F36">
        <f ca="1">IF(B36="",NA(),IFERROR(INDEX('Macro Data Input'!$B$4:$I$41,$A36,F$6),NA()))</f>
        <v>15259</v>
      </c>
      <c r="G36">
        <f ca="1">IF(B36="",NA(),IFERROR(INDEX('Macro Data Input'!$B$4:$I$41,$A36,G$6),NA()))</f>
        <v>16388</v>
      </c>
    </row>
    <row r="37" spans="1:7" x14ac:dyDescent="0.3">
      <c r="A37">
        <f>ROWS($B$15:B37)</f>
        <v>23</v>
      </c>
      <c r="B37" t="str">
        <f>IF('Macro Data Input'!B26=0,"",'Macro Data Input'!B26)</f>
        <v>Current spending</v>
      </c>
      <c r="C37">
        <f ca="1">IF(B37="",NA(),IFERROR(INDEX('Macro Data Input'!$B$4:$I$41,$A37,C$6),NA()))</f>
        <v>9590</v>
      </c>
      <c r="D37">
        <f ca="1">IF(B37="",NA(),IFERROR(INDEX('Macro Data Input'!$B$4:$I$41,$A37,D$6),NA()))</f>
        <v>10095</v>
      </c>
      <c r="E37">
        <f ca="1">IF(B37="",NA(),IFERROR(INDEX('Macro Data Input'!$B$4:$I$41,$A37,E$6),NA()))</f>
        <v>10535</v>
      </c>
      <c r="F37">
        <f ca="1">IF(B37="",NA(),IFERROR(INDEX('Macro Data Input'!$B$4:$I$41,$A37,F$6),NA()))</f>
        <v>10829</v>
      </c>
      <c r="G37">
        <f ca="1">IF(B37="",NA(),IFERROR(INDEX('Macro Data Input'!$B$4:$I$41,$A37,G$6),NA()))</f>
        <v>11338</v>
      </c>
    </row>
    <row r="38" spans="1:7" x14ac:dyDescent="0.3">
      <c r="A38">
        <f>ROWS($B$15:B38)</f>
        <v>24</v>
      </c>
      <c r="B38" t="str">
        <f>IF('Macro Data Input'!B27=0,"",'Macro Data Input'!B27)</f>
        <v>Capital Spending</v>
      </c>
      <c r="C38">
        <f ca="1">IF(B38="",NA(),IFERROR(INDEX('Macro Data Input'!$B$4:$I$41,$A38,C$6),NA()))</f>
        <v>2590</v>
      </c>
      <c r="D38">
        <f ca="1">IF(B38="",NA(),IFERROR(INDEX('Macro Data Input'!$B$4:$I$41,$A38,D$6),NA()))</f>
        <v>3200</v>
      </c>
      <c r="E38">
        <f ca="1">IF(B38="",NA(),IFERROR(INDEX('Macro Data Input'!$B$4:$I$41,$A38,E$6),NA()))</f>
        <v>3729.9999999999995</v>
      </c>
      <c r="F38">
        <f ca="1">IF(B38="",NA(),IFERROR(INDEX('Macro Data Input'!$B$4:$I$41,$A38,F$6),NA()))</f>
        <v>4429.9999999999991</v>
      </c>
      <c r="G38">
        <f ca="1">IF(B38="",NA(),IFERROR(INDEX('Macro Data Input'!$B$4:$I$43,$A38,G$6),NA()))</f>
        <v>5049.9999999999982</v>
      </c>
    </row>
    <row r="39" spans="1:7" x14ac:dyDescent="0.3">
      <c r="A39">
        <f>ROWS($B$15:B39)</f>
        <v>25</v>
      </c>
      <c r="B39" t="str">
        <f>IF('Macro Data Input'!B28=0,"",'Macro Data Input'!B28)</f>
        <v>Operating balance (% of GDP)</v>
      </c>
      <c r="C39">
        <f ca="1">IF(B39="",NA(),IFERROR(INDEX('Macro Data Input'!$B$4:$I$41,$A39,C$6),NA()))</f>
        <v>5.433887125132382E-2</v>
      </c>
      <c r="D39">
        <f ca="1">IF(B39="",NA(),IFERROR(INDEX('Macro Data Input'!$B$4:$I$41,$A39,D$6),NA()))</f>
        <v>5.3809574401708297E-2</v>
      </c>
      <c r="E39">
        <f ca="1">IF(B39="",NA(),IFERROR(INDEX('Macro Data Input'!$B$4:$I$41,$A39,E$6),NA()))</f>
        <v>5.6096020133840754E-2</v>
      </c>
      <c r="F39">
        <f ca="1">IF(B39="",NA(),IFERROR(INDEX('Macro Data Input'!$B$4:$I$41,$A39,F$6),NA()))</f>
        <v>6.3751264604199553E-2</v>
      </c>
      <c r="G39">
        <f ca="1">IF(B39="",NA(),IFERROR(INDEX('Macro Data Input'!$B$4:$I$41,$A39,G$6),NA()))</f>
        <v>6.5532153109826796E-2</v>
      </c>
    </row>
    <row r="40" spans="1:7" x14ac:dyDescent="0.3">
      <c r="A40">
        <f>ROWS($B$15:B40)</f>
        <v>26</v>
      </c>
      <c r="B40" t="str">
        <f>IF('Macro Data Input'!B29=0,"",'Macro Data Input'!B29)</f>
        <v>Net lending/borrowing (% of GDP)</v>
      </c>
      <c r="C40">
        <f ca="1">IF(B40="",NA(),IFERROR(INDEX('Macro Data Input'!$B$4:$I$41,$A40,C$6),NA()))</f>
        <v>-4.368234703450124E-3</v>
      </c>
      <c r="D40">
        <f ca="1">IF(B40="",NA(),IFERROR(INDEX('Macro Data Input'!$B$4:$I$41,$A40,D$6),NA()))</f>
        <v>-1.3382825569212446E-2</v>
      </c>
      <c r="E40">
        <f ca="1">IF(B40="",NA(),IFERROR(INDEX('Macro Data Input'!$B$4:$I$41,$A40,E$6),NA()))</f>
        <v>-1.6261155115662621E-2</v>
      </c>
      <c r="F40">
        <f ca="1">IF(B40="",NA(),IFERROR(INDEX('Macro Data Input'!$B$4:$I$41,$A40,F$6),NA()))</f>
        <v>-1.5308757007654904E-2</v>
      </c>
      <c r="G40">
        <f ca="1">IF(B40="",NA(),IFERROR(INDEX('Macro Data Input'!$B$4:$I$41,$A40,G$6),NA()))</f>
        <v>-1.7088362824464031E-2</v>
      </c>
    </row>
    <row r="41" spans="1:7" x14ac:dyDescent="0.3">
      <c r="A41">
        <f>ROWS($B$15:B41)</f>
        <v>27</v>
      </c>
      <c r="B41" t="str">
        <f>IF('Macro Data Input'!B30=0,"",'Macro Data Input'!B30)</f>
        <v>Overall fiscal balance (% of GDP)</v>
      </c>
      <c r="C41">
        <f ca="1">IF(B41="",NA(),IFERROR(INDEX('Macro Data Input'!$B$4:$I$41,$A41,C$6),NA()))</f>
        <v>-2.3520225006728835E-2</v>
      </c>
      <c r="D41">
        <f ca="1">IF(B41="",NA(),IFERROR(INDEX('Macro Data Input'!$B$4:$I$41,$A41,D$6),NA()))</f>
        <v>-2.5569682426683366E-2</v>
      </c>
      <c r="E41">
        <f ca="1">IF(B41="",NA(),IFERROR(INDEX('Macro Data Input'!$B$4:$I$41,$A41,E$6),NA()))</f>
        <v>-2.7114731403088128E-2</v>
      </c>
      <c r="F41">
        <f ca="1">IF(B41="",NA(),IFERROR(INDEX('Macro Data Input'!$B$4:$I$41,$A41,F$6),NA()))</f>
        <v>-2.5972666899486435E-2</v>
      </c>
      <c r="G41">
        <f ca="1">IF(B41="",NA(),IFERROR(INDEX('Macro Data Input'!$B$4:$I$41,$A41,G$6),NA()))</f>
        <v>-2.5820612476055747E-2</v>
      </c>
    </row>
    <row r="42" spans="1:7" x14ac:dyDescent="0.3">
      <c r="A42">
        <f>ROWS($B$15:B42)</f>
        <v>28</v>
      </c>
      <c r="B42" t="str">
        <f>IF('Macro Data Input'!B31=0,"",'Macro Data Input'!B31)</f>
        <v>Government debt (% of GDP)</v>
      </c>
      <c r="C42">
        <f ca="1">IF(B42="",NA(),IFERROR(INDEX('Macro Data Input'!$B$4:$I$41,$A42,C$6),NA()))</f>
        <v>0.42463081308903183</v>
      </c>
      <c r="D42">
        <f ca="1">IF(B42="",NA(),IFERROR(INDEX('Macro Data Input'!$B$4:$I$41,$A42,D$6),NA()))</f>
        <v>0.41343111571202479</v>
      </c>
      <c r="E42">
        <f ca="1">IF(B42="",NA(),IFERROR(INDEX('Macro Data Input'!$B$4:$I$41,$A42,E$6),NA()))</f>
        <v>0.40871524251575697</v>
      </c>
      <c r="F42">
        <f ca="1">IF(B42="",NA(),IFERROR(INDEX('Macro Data Input'!$B$4:$I$41,$A42,F$6),NA()))</f>
        <v>0.40215620555958692</v>
      </c>
      <c r="G42">
        <f ca="1">IF(B42="",NA(),IFERROR(INDEX('Macro Data Input'!$B$4:$I$41,$A42,G$6),NA()))</f>
        <v>0.3942000276591443</v>
      </c>
    </row>
    <row r="43" spans="1:7" x14ac:dyDescent="0.3">
      <c r="A43">
        <f>ROWS($B$15:B43)</f>
        <v>29</v>
      </c>
      <c r="B43" t="str">
        <f>IF('Macro Data Input'!B32=0,"",'Macro Data Input'!B32)</f>
        <v>External debt(% of GDP)</v>
      </c>
      <c r="C43">
        <f ca="1">IF(B43="",NA(),IFERROR(INDEX('Macro Data Input'!$B$4:$I$41,$A43,C$6),NA()))</f>
        <v>0.33079087266083129</v>
      </c>
      <c r="D43">
        <f ca="1">IF(B43="",NA(),IFERROR(INDEX('Macro Data Input'!$B$4:$I$41,$A43,D$6),NA()))</f>
        <v>0.31988436330806513</v>
      </c>
      <c r="E43">
        <f ca="1">IF(B43="",NA(),IFERROR(INDEX('Macro Data Input'!$B$4:$I$41,$A43,E$6),NA()))</f>
        <v>0.31585284776915823</v>
      </c>
      <c r="F43">
        <f ca="1">IF(B43="",NA(),IFERROR(INDEX('Macro Data Input'!$B$4:$I$41,$A43,F$6),NA()))</f>
        <v>0.31058999169182927</v>
      </c>
      <c r="G43">
        <f ca="1">IF(B43="",NA(),IFERROR(INDEX('Macro Data Input'!$B$4:$I$41,$A43,G$6),NA()))</f>
        <v>0.3045231822948557</v>
      </c>
    </row>
    <row r="44" spans="1:7" x14ac:dyDescent="0.3">
      <c r="A44">
        <f>ROWS($B$15:B44)</f>
        <v>30</v>
      </c>
      <c r="B44" t="str">
        <f>IF('Macro Data Input'!B33=0,"",'Macro Data Input'!B33)</f>
        <v>Domestic Debt (% of GDP)</v>
      </c>
      <c r="C44">
        <f ca="1">IF(B44="",NA(),IFERROR(INDEX('Macro Data Input'!$B$4:$I$41,$A44,C$6),NA()))</f>
        <v>9.3839940428200569E-2</v>
      </c>
      <c r="D44">
        <f ca="1">IF(B44="",NA(),IFERROR(INDEX('Macro Data Input'!$B$4:$I$41,$A44,D$6),NA()))</f>
        <v>9.3546752403959654E-2</v>
      </c>
      <c r="E44">
        <f ca="1">IF(B44="",NA(),IFERROR(INDEX('Macro Data Input'!$B$4:$I$41,$A44,E$6),NA()))</f>
        <v>9.2862394746598756E-2</v>
      </c>
      <c r="F44">
        <f ca="1">IF(B44="",NA(),IFERROR(INDEX('Macro Data Input'!$B$4:$I$41,$A44,F$6),NA()))</f>
        <v>9.1566213867757582E-2</v>
      </c>
      <c r="G44">
        <f ca="1">IF(B44="",NA(),IFERROR(INDEX('Macro Data Input'!$B$4:$I$41,$A44,G$6),NA()))</f>
        <v>8.9676845364288618E-2</v>
      </c>
    </row>
    <row r="45" spans="1:7" x14ac:dyDescent="0.3">
      <c r="A45">
        <f>ROWS($B$15:B45)</f>
        <v>31</v>
      </c>
      <c r="B45" t="str">
        <f>IF('Macro Data Input'!B34=0,"",'Macro Data Input'!B34)</f>
        <v>Net foreign assets</v>
      </c>
      <c r="C45">
        <f ca="1">IF(B45="",NA(),IFERROR(INDEX('Macro Data Input'!$B$4:$I$41,$A45,C$6),NA()))</f>
        <v>2056.8200002983626</v>
      </c>
      <c r="D45">
        <f ca="1">IF(B45="",NA(),IFERROR(INDEX('Macro Data Input'!$B$4:$I$41,$A45,D$6),NA()))</f>
        <v>2135.6700003098008</v>
      </c>
      <c r="E45">
        <f ca="1">IF(B45="",NA(),IFERROR(INDEX('Macro Data Input'!$B$4:$I$41,$A45,E$6),NA()))</f>
        <v>2217.6500003216943</v>
      </c>
      <c r="F45">
        <f ca="1">IF(B45="",NA(),IFERROR(INDEX('Macro Data Input'!$B$4:$I$41,$A45,F$6),NA()))</f>
        <v>2244.9600003256537</v>
      </c>
      <c r="G45">
        <f ca="1">IF(B45="",NA(),IFERROR(INDEX('Macro Data Input'!$B$4:$I$41,$A45,G$6),NA()))</f>
        <v>2332.9500003384192</v>
      </c>
    </row>
    <row r="46" spans="1:7" x14ac:dyDescent="0.3">
      <c r="A46">
        <f>ROWS($B$15:B46)</f>
        <v>32</v>
      </c>
      <c r="B46" t="str">
        <f>IF('Macro Data Input'!B35=0,"",'Macro Data Input'!B35)</f>
        <v>Net Domestic assets</v>
      </c>
      <c r="C46">
        <f ca="1">IF(B46="",NA(),IFERROR(INDEX('Macro Data Input'!$B$4:$I$41,$A46,C$6),NA()))</f>
        <v>18731.314361350738</v>
      </c>
      <c r="D46">
        <f ca="1">IF(B46="",NA(),IFERROR(INDEX('Macro Data Input'!$B$4:$I$41,$A46,D$6),NA()))</f>
        <v>21366.44018649021</v>
      </c>
      <c r="E46">
        <f ca="1">IF(B46="",NA(),IFERROR(INDEX('Macro Data Input'!$B$4:$I$41,$A46,E$6),NA()))</f>
        <v>24616.694037887944</v>
      </c>
      <c r="F46">
        <f ca="1">IF(B46="",NA(),IFERROR(INDEX('Macro Data Input'!$B$4:$I$41,$A46,F$6),NA()))</f>
        <v>28101.729553561312</v>
      </c>
      <c r="G46">
        <f ca="1">IF(B46="",NA(),IFERROR(INDEX('Macro Data Input'!$B$4:$I$41,$A46,G$6),NA()))</f>
        <v>32630.749309068979</v>
      </c>
    </row>
    <row r="47" spans="1:7" x14ac:dyDescent="0.3">
      <c r="A47">
        <f>ROWS($B$15:B47)</f>
        <v>33</v>
      </c>
      <c r="B47" t="str">
        <f>IF('Macro Data Input'!B36=0,"",'Macro Data Input'!B36)</f>
        <v>Broad money M3</v>
      </c>
      <c r="C47">
        <f ca="1">IF(B47="",NA(),IFERROR(INDEX('Macro Data Input'!$B$4:$I$41,$A47,C$6),NA()))</f>
        <v>20788.134361649099</v>
      </c>
      <c r="D47">
        <f ca="1">IF(B47="",NA(),IFERROR(INDEX('Macro Data Input'!$B$4:$I$41,$A47,D$6),NA()))</f>
        <v>23502.110186800011</v>
      </c>
      <c r="E47">
        <f ca="1">IF(B47="",NA(),IFERROR(INDEX('Macro Data Input'!$B$4:$I$41,$A47,E$6),NA()))</f>
        <v>26834.344038209638</v>
      </c>
      <c r="F47">
        <f ca="1">IF(B47="",NA(),IFERROR(INDEX('Macro Data Input'!$B$4:$I$41,$A47,F$6),NA()))</f>
        <v>30346.689553886965</v>
      </c>
      <c r="G47">
        <f ca="1">IF(B47="",NA(),IFERROR(INDEX('Macro Data Input'!$B$4:$I$41,$A47,G$6),NA()))</f>
        <v>34963.699309407399</v>
      </c>
    </row>
    <row r="48" spans="1:7" x14ac:dyDescent="0.3">
      <c r="A48">
        <f>ROWS($B$15:B48)</f>
        <v>34</v>
      </c>
      <c r="B48" t="str">
        <f>IF('Macro Data Input'!B37=0,"",'Macro Data Input'!B37)</f>
        <v>Broad money M2</v>
      </c>
      <c r="C48">
        <f ca="1">IF(B48="",NA(),IFERROR(INDEX('Macro Data Input'!$B$4:$I$41,$A48,C$6),NA()))</f>
        <v>10006.581964739742</v>
      </c>
      <c r="D48">
        <f ca="1">IF(B48="",NA(),IFERROR(INDEX('Macro Data Input'!$B$4:$I$41,$A48,D$6),NA()))</f>
        <v>11471.098500358961</v>
      </c>
      <c r="E48">
        <f ca="1">IF(B48="",NA(),IFERROR(INDEX('Macro Data Input'!$B$4:$I$41,$A48,E$6),NA()))</f>
        <v>13328.553793397714</v>
      </c>
      <c r="F48">
        <f ca="1">IF(B48="",NA(),IFERROR(INDEX('Macro Data Input'!$B$4:$I$41,$A48,F$6),NA()))</f>
        <v>15263.290109020876</v>
      </c>
      <c r="G48">
        <f ca="1">IF(B48="",NA(),IFERROR(INDEX('Macro Data Input'!$B$4:$I$41,$A48,G$6),NA()))</f>
        <v>18014.783491630424</v>
      </c>
    </row>
    <row r="49" spans="1:7" x14ac:dyDescent="0.3">
      <c r="A49">
        <f>ROWS($B$15:B49)</f>
        <v>35</v>
      </c>
      <c r="B49" t="str">
        <f>IF('Macro Data Input'!B38=0,"",'Macro Data Input'!B38)</f>
        <v>net credit to private sector</v>
      </c>
      <c r="C49">
        <f ca="1">IF(B49="",NA(),IFERROR(INDEX('Macro Data Input'!$B$4:$I$41,$A49,C$6),NA()))</f>
        <v>24831.648093305805</v>
      </c>
      <c r="D49">
        <f ca="1">IF(B49="",NA(),IFERROR(INDEX('Macro Data Input'!$B$4:$I$41,$A49,D$6),NA()))</f>
        <v>28173.605465204029</v>
      </c>
      <c r="E49">
        <f ca="1">IF(B49="",NA(),IFERROR(INDEX('Macro Data Input'!$B$4:$I$41,$A49,E$6),NA()))</f>
        <v>32043.58867859163</v>
      </c>
      <c r="F49">
        <f ca="1">IF(B49="",NA(),IFERROR(INDEX('Macro Data Input'!$B$4:$I$41,$A49,F$6),NA()))</f>
        <v>36214.213700268927</v>
      </c>
      <c r="G49">
        <f ca="1">IF(B49="",NA(),IFERROR(INDEX('Macro Data Input'!$B$4:$I$41,$A49,G$6),NA()))</f>
        <v>41500.444151552656</v>
      </c>
    </row>
    <row r="50" spans="1:7" x14ac:dyDescent="0.3">
      <c r="A50">
        <f>ROWS($B$15:B50)</f>
        <v>36</v>
      </c>
      <c r="B50" t="str">
        <f>IF('Macro Data Input'!B39=0,"",'Macro Data Input'!B39)</f>
        <v>Current account balance (as a % of GDP)</v>
      </c>
      <c r="C50">
        <f ca="1">IF(B50="",NA(),IFERROR(INDEX('Macro Data Input'!$B$4:$I$41,$A50,C$6),NA()))</f>
        <v>-8.0201517441102724E-2</v>
      </c>
      <c r="D50">
        <f ca="1">IF(B50="",NA(),IFERROR(INDEX('Macro Data Input'!$B$4:$I$41,$A50,D$6),NA()))</f>
        <v>-7.6246150572386692E-2</v>
      </c>
      <c r="E50">
        <f ca="1">IF(B50="",NA(),IFERROR(INDEX('Macro Data Input'!$B$4:$I$41,$A50,E$6),NA()))</f>
        <v>-7.7290509559994058E-2</v>
      </c>
      <c r="F50">
        <f ca="1">IF(B50="",NA(),IFERROR(INDEX('Macro Data Input'!$B$4:$I$41,$A50,F$6),NA()))</f>
        <v>-7.8259016989598723E-2</v>
      </c>
      <c r="G50">
        <f ca="1">IF(B50="",NA(),IFERROR(INDEX('Macro Data Input'!$B$4:$I$41,$A50,G$6),NA()))</f>
        <v>-7.3266502924547533E-2</v>
      </c>
    </row>
    <row r="51" spans="1:7" x14ac:dyDescent="0.3">
      <c r="A51">
        <f>ROWS($B$15:B51)</f>
        <v>37</v>
      </c>
      <c r="B51" t="str">
        <f>IF('Macro Data Input'!B40=0,"",'Macro Data Input'!B40)</f>
        <v>Trade balance (as a % of GDP)</v>
      </c>
      <c r="C51">
        <f ca="1">IF(B51="",NA(),IFERROR(INDEX('Macro Data Input'!$B$4:$I$41,$A51,C$6),NA()))</f>
        <v>-0.11032967202348996</v>
      </c>
      <c r="D51">
        <f ca="1">IF(B51="",NA(),IFERROR(INDEX('Macro Data Input'!$B$4:$I$41,$A51,D$6),NA()))</f>
        <v>-0.10180875815335441</v>
      </c>
      <c r="E51">
        <f ca="1">IF(B51="",NA(),IFERROR(INDEX('Macro Data Input'!$B$4:$I$41,$A51,E$6),NA()))</f>
        <v>-0.10429119596480671</v>
      </c>
      <c r="F51">
        <f ca="1">IF(B51="",NA(),IFERROR(INDEX('Macro Data Input'!$B$4:$I$41,$A51,F$6),NA()))</f>
        <v>-0.10590613165307623</v>
      </c>
      <c r="G51">
        <f ca="1">IF(B51="",NA(),IFERROR(INDEX('Macro Data Input'!$B$4:$I$41,$A51,G$6),NA()))</f>
        <v>-0.10051986097638131</v>
      </c>
    </row>
    <row r="52" spans="1:7" x14ac:dyDescent="0.3">
      <c r="A52">
        <f>ROWS($B$15:B52)</f>
        <v>38</v>
      </c>
      <c r="B52" t="str">
        <f>IF('Macro Data Input'!B41=0,"",'Macro Data Input'!B41)</f>
        <v>Net private capital and finincial flows</v>
      </c>
      <c r="C52">
        <f ca="1">IF(B52="",NA(),IFERROR(INDEX('Macro Data Input'!$B$4:$I$43,$A52,C$6),NA()))</f>
        <v>1349.1292566339</v>
      </c>
      <c r="D52">
        <f ca="1">IF(B52="",NA(),IFERROR(INDEX('Macro Data Input'!$B$4:$I$41,$A52,D$6),NA()))</f>
        <v>1416.6467562638754</v>
      </c>
      <c r="E52">
        <f ca="1">IF(B52="",NA(),IFERROR(INDEX('Macro Data Input'!$B$4:$I$41,$A52,E$6),NA()))</f>
        <v>1431.2835854588589</v>
      </c>
      <c r="F52">
        <f ca="1">IF(B52="",NA(),IFERROR(INDEX('Macro Data Input'!$B$4:$I$41,$A52,F$6),NA()))</f>
        <v>1403.7256776893469</v>
      </c>
      <c r="G52">
        <f ca="1">IF(B52="",NA(),IFERROR(INDEX('Macro Data Input'!$B$4:$I$41,$A52,G$6),NA()))</f>
        <v>1450.4039825128893</v>
      </c>
    </row>
    <row r="53" spans="1:7" x14ac:dyDescent="0.3">
      <c r="A53">
        <f>ROWS($B$15:B53)</f>
        <v>39</v>
      </c>
      <c r="B53" t="str">
        <f>IF('Macro Data Input'!B42=0,"",'Macro Data Input'!B42)</f>
        <v>Official international reserves (mln USD)</v>
      </c>
      <c r="C53">
        <f ca="1">IF(B53="",NA(),IFERROR(INDEX('Macro Data Input'!$B$4:$I$43,$A53,C$6),NA()))</f>
        <v>3427.1955909806329</v>
      </c>
      <c r="D53">
        <f ca="1">IF(C53="",NA(),IFERROR(INDEX('Macro Data Input'!$B$4:$I$43,$A53,D$6),NA()))</f>
        <v>3783.9840479983027</v>
      </c>
      <c r="E53">
        <f ca="1">IF(A53="",NA(),IFERROR(INDEX('Macro Data Input'!$B$4:$I$43,$A53,E$6),NA()))</f>
        <v>4168.9202610435032</v>
      </c>
      <c r="F53">
        <f ca="1">IF(A53="",NA(),IFERROR(INDEX('Macro Data Input'!$B$4:$I$43,$A53,F$6),NA()))</f>
        <v>4549.6665988447112</v>
      </c>
      <c r="G53">
        <f ca="1">IF(B53="",NA(),IFERROR(INDEX('Macro Data Input'!$B$4:$I$43,$A53,G$6),NA()))</f>
        <v>4897.1125971063548</v>
      </c>
    </row>
    <row r="54" spans="1:7" x14ac:dyDescent="0.3">
      <c r="A54">
        <f>ROWS($B$15:B54)</f>
        <v>40</v>
      </c>
      <c r="B54" t="str">
        <f>IF('Macro Data Input'!B43=0,"",'Macro Data Input'!B43)</f>
        <v>import multiple</v>
      </c>
      <c r="C54">
        <f ca="1">IF(B54="",NA(),IFERROR(INDEX('Macro Data Input'!$B$4:$I$43,$A54,C$6),NA()))</f>
        <v>3.957690721654898</v>
      </c>
      <c r="D54">
        <f ca="1">IF(C54="",NA(),IFERROR(INDEX('Macro Data Input'!$B$4:$I$43,$A54,D$6),NA()))</f>
        <v>3.9576907216548975</v>
      </c>
      <c r="E54">
        <f ca="1">IF(A54="",NA(),IFERROR(INDEX('Macro Data Input'!$B$4:$I$43,$A54,E$6),NA()))</f>
        <v>3.9576907216548984</v>
      </c>
      <c r="F54">
        <f ca="1">IF(A54="",NA(),IFERROR(INDEX('Macro Data Input'!$B$4:$I$43,$A54,F$6),NA()))</f>
        <v>3.957690721654898</v>
      </c>
      <c r="G54">
        <f ca="1">IF(B54="",NA(),IFERROR(INDEX('Macro Data Input'!$B$4:$I$43,$A54,G$6),NA()))</f>
        <v>3.9576907216548975</v>
      </c>
    </row>
  </sheetData>
  <sheetProtection algorithmName="SHA-512" hashValue="8hY39ddMpBrEDU2NWEnpAZhfYspX4+Nk4OQw77J7vvu3XHk+jg2/NVxQiVSKFFR+vEH3bGtTuLPA/BoRJ0Xuhw==" saltValue="PqzX2JjnAKwWpKlZV7Be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Macroeconomic Forecasts</vt:lpstr>
      <vt:lpstr>Macro Data Input</vt:lpstr>
      <vt:lpstr>Calculations</vt:lpstr>
      <vt:lpstr>'Macroeconomic Forecasts'!Print_Area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Vakhtang Chalapeikrishvili</cp:lastModifiedBy>
  <cp:revision/>
  <dcterms:created xsi:type="dcterms:W3CDTF">2013-12-05T14:43:36Z</dcterms:created>
  <dcterms:modified xsi:type="dcterms:W3CDTF">2018-06-11T10:00:54Z</dcterms:modified>
  <cp:category/>
  <cp:contentStatus/>
</cp:coreProperties>
</file>